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550" windowHeight="9495" tabRatio="920" activeTab="1"/>
  </bookViews>
  <sheets>
    <sheet name="Datenblatt" sheetId="1" r:id="rId1"/>
    <sheet name="Ergebnisübersicht" sheetId="2" r:id="rId2"/>
    <sheet name="Zeitplan 16T" sheetId="3" r:id="rId3"/>
    <sheet name="Raster" sheetId="4" r:id="rId4"/>
    <sheet name="Gr. A Satz" sheetId="5" r:id="rId5"/>
    <sheet name="Gr. B Satz" sheetId="6" r:id="rId6"/>
    <sheet name="Gr. C Satz" sheetId="7" r:id="rId7"/>
    <sheet name="Gr. D Satz" sheetId="8" r:id="rId8"/>
    <sheet name="Gr. E - H" sheetId="9" r:id="rId9"/>
    <sheet name="Finalrunde" sheetId="10" r:id="rId10"/>
    <sheet name="SR Gr. A" sheetId="11" r:id="rId11"/>
    <sheet name="SR Gr. B" sheetId="12" r:id="rId12"/>
    <sheet name="SR Gr. C" sheetId="13" r:id="rId13"/>
    <sheet name="SR Gr. D" sheetId="14" r:id="rId14"/>
    <sheet name="SR Gr. E+F" sheetId="15" r:id="rId15"/>
    <sheet name="SR Gr. G+H" sheetId="16" r:id="rId16"/>
    <sheet name="SR Finalrunde" sheetId="17" r:id="rId17"/>
  </sheets>
  <definedNames>
    <definedName name="_xlnm.Print_Area" localSheetId="4">'Gr. A Satz'!$A$1:$V$32</definedName>
    <definedName name="_xlnm.Print_Area" localSheetId="5">'Gr. B Satz'!$A$1:$V$32</definedName>
    <definedName name="_xlnm.Print_Area" localSheetId="6">'Gr. C Satz'!$A$1:$V$32</definedName>
    <definedName name="_xlnm.Print_Area" localSheetId="7">'Gr. D Satz'!$A$1:$V$32</definedName>
    <definedName name="_xlnm.Print_Area" localSheetId="3">'Raster'!$BQ$4:$BU$33</definedName>
    <definedName name="_xlnm.Print_Titles" localSheetId="3">'Raster'!$3:$3</definedName>
    <definedName name="Teilnehmer">'Datenblatt'!$B$6:$F$29</definedName>
    <definedName name="Teilnehmernamen">'Datenblatt'!$C$6:$F$29</definedName>
  </definedNames>
  <calcPr fullCalcOnLoad="1" iterate="1" iterateCount="100" iterateDelta="0.001"/>
</workbook>
</file>

<file path=xl/sharedStrings.xml><?xml version="1.0" encoding="utf-8"?>
<sst xmlns="http://schemas.openxmlformats.org/spreadsheetml/2006/main" count="5021" uniqueCount="218">
  <si>
    <t>Sätze</t>
  </si>
  <si>
    <t>Platz</t>
  </si>
  <si>
    <t>Vorrunde</t>
  </si>
  <si>
    <t>Spiele</t>
  </si>
  <si>
    <t>E1-1</t>
  </si>
  <si>
    <t>E1-2</t>
  </si>
  <si>
    <t>E1-4</t>
  </si>
  <si>
    <t>E1-5</t>
  </si>
  <si>
    <t>E1-6</t>
  </si>
  <si>
    <t>E1-7</t>
  </si>
  <si>
    <t>E1-8</t>
  </si>
  <si>
    <t>um Platz 1</t>
  </si>
  <si>
    <t>Platz 1</t>
  </si>
  <si>
    <t>Platz 2</t>
  </si>
  <si>
    <t>Platz 3</t>
  </si>
  <si>
    <t>Platz 4</t>
  </si>
  <si>
    <t>Platz 5</t>
  </si>
  <si>
    <t>Platz 6</t>
  </si>
  <si>
    <t>Platz 7</t>
  </si>
  <si>
    <t>Platz 8</t>
  </si>
  <si>
    <t>Platz 9</t>
  </si>
  <si>
    <t>Platz 10</t>
  </si>
  <si>
    <t>Platz 11</t>
  </si>
  <si>
    <t>Platz 12</t>
  </si>
  <si>
    <t>Platz 13</t>
  </si>
  <si>
    <t>Platz 14</t>
  </si>
  <si>
    <t>Platz 15</t>
  </si>
  <si>
    <t>Platz 16</t>
  </si>
  <si>
    <t>Platz 17</t>
  </si>
  <si>
    <t>Platz 21</t>
  </si>
  <si>
    <t>um Platz 3</t>
  </si>
  <si>
    <t>um Platz 5</t>
  </si>
  <si>
    <t>um Platz 7</t>
  </si>
  <si>
    <t>um Platz 9</t>
  </si>
  <si>
    <t>um Platz 11</t>
  </si>
  <si>
    <t>um Platz 13</t>
  </si>
  <si>
    <t>um Platz 15</t>
  </si>
  <si>
    <t>Zeit</t>
  </si>
  <si>
    <t>Jungen Ux</t>
  </si>
  <si>
    <t>Mädchen Ux</t>
  </si>
  <si>
    <t>Jungen Uy</t>
  </si>
  <si>
    <t>Mädchen Uy</t>
  </si>
  <si>
    <t>VR 1</t>
  </si>
  <si>
    <t>VR 2</t>
  </si>
  <si>
    <t>VR 3</t>
  </si>
  <si>
    <t>Siegerehrung</t>
  </si>
  <si>
    <t>2 Konkurrenzen Jungen &amp; Mädchen (4 Ausspielungen) - 16 Tische</t>
  </si>
  <si>
    <t>Zeitplan</t>
  </si>
  <si>
    <t>:</t>
  </si>
  <si>
    <t>Verein</t>
  </si>
  <si>
    <t>Verband</t>
  </si>
  <si>
    <t>StNr.</t>
  </si>
  <si>
    <t>E1-3</t>
  </si>
  <si>
    <t>Endplatzierungen</t>
  </si>
  <si>
    <t>Setzung :</t>
  </si>
  <si>
    <t>&gt; Setzung 5 bis 8 kann verändert werden, wenn 1 bis 4 vereinsgleich</t>
  </si>
  <si>
    <t>Endrunden Gruppenausspielung um die Plätze 1 bis 8</t>
  </si>
  <si>
    <t>Endrunden Gruppenausspielung um die Plätze 9 bis 16</t>
  </si>
  <si>
    <t>Teilnehmerübersicht</t>
  </si>
  <si>
    <t>Startnr.</t>
  </si>
  <si>
    <t>Name, Vorname</t>
  </si>
  <si>
    <t>Geburtsdatum</t>
  </si>
  <si>
    <t>Konkurrenz:</t>
  </si>
  <si>
    <t>Gruppe:</t>
  </si>
  <si>
    <t>Satzergebnisse</t>
  </si>
  <si>
    <t>1. Runde</t>
  </si>
  <si>
    <t>1. Satz</t>
  </si>
  <si>
    <t>2. Satz</t>
  </si>
  <si>
    <t>3. Satz</t>
  </si>
  <si>
    <t>4. Satz</t>
  </si>
  <si>
    <t>5. Satz</t>
  </si>
  <si>
    <t>-</t>
  </si>
  <si>
    <t>2. Runde</t>
  </si>
  <si>
    <t>3. Runde</t>
  </si>
  <si>
    <t>3-4</t>
  </si>
  <si>
    <t>4. Runde</t>
  </si>
  <si>
    <t>2-4</t>
  </si>
  <si>
    <t>5. Runde</t>
  </si>
  <si>
    <t>1-4</t>
  </si>
  <si>
    <t>2-3</t>
  </si>
  <si>
    <t>1-3</t>
  </si>
  <si>
    <t>1-2</t>
  </si>
  <si>
    <t>Gruppe A</t>
  </si>
  <si>
    <t>Gruppe B</t>
  </si>
  <si>
    <t>Gruppe C</t>
  </si>
  <si>
    <t>Gruppe D</t>
  </si>
  <si>
    <t>St.Nr.</t>
  </si>
  <si>
    <t>Finalrunde</t>
  </si>
  <si>
    <t>Finale</t>
  </si>
  <si>
    <t>Spiel um Platz 3</t>
  </si>
  <si>
    <t>Spiel um Platz 5</t>
  </si>
  <si>
    <t>Spiel um Platz 7</t>
  </si>
  <si>
    <t>Spiel um Platz 9</t>
  </si>
  <si>
    <t>Spiel um Platz 11</t>
  </si>
  <si>
    <t>Spiel um Platz 13</t>
  </si>
  <si>
    <t>Spiel um Platz 15</t>
  </si>
  <si>
    <t>Schiedsrichterzettel - Runde 1</t>
  </si>
  <si>
    <t>Datum:</t>
  </si>
  <si>
    <t>Uhrzeit:</t>
  </si>
  <si>
    <t>Grp.:</t>
  </si>
  <si>
    <t>Tisch-Nr.:</t>
  </si>
  <si>
    <t xml:space="preserve"> Aufschlag</t>
  </si>
  <si>
    <t xml:space="preserve"> Rückschlag</t>
  </si>
  <si>
    <t xml:space="preserve"> Time-Out</t>
  </si>
  <si>
    <t>Start-Nr.</t>
  </si>
  <si>
    <t>Name Spieler 1</t>
  </si>
  <si>
    <t xml:space="preserve"> gelbe Karte</t>
  </si>
  <si>
    <t xml:space="preserve"> gelb/rote Karte</t>
  </si>
  <si>
    <t>Betreuer</t>
  </si>
  <si>
    <t xml:space="preserve"> rote Karte</t>
  </si>
  <si>
    <t>Name Spieler 2</t>
  </si>
  <si>
    <t>Spieler</t>
  </si>
  <si>
    <t>6. Satz</t>
  </si>
  <si>
    <t>7. Satz</t>
  </si>
  <si>
    <t>Sieger:</t>
  </si>
  <si>
    <t>mit</t>
  </si>
  <si>
    <t xml:space="preserve"> Sätzen</t>
  </si>
  <si>
    <t>Name Schiedsrichter</t>
  </si>
  <si>
    <t>Unterschrift Schiedsrichter</t>
  </si>
  <si>
    <t>Name Schiedsrichterassistent</t>
  </si>
  <si>
    <t>Unterschrift Spieler 1</t>
  </si>
  <si>
    <t>Unterschrift Spieler 2</t>
  </si>
  <si>
    <t>Schiedrichterzettel - Runde 2</t>
  </si>
  <si>
    <t>Schiedrichterzettel - Runde 3</t>
  </si>
  <si>
    <t>Schiedrichterzettel - Runde 4</t>
  </si>
  <si>
    <t>Schiedrichterzettel - Runde 5</t>
  </si>
  <si>
    <t>Gruppe E</t>
  </si>
  <si>
    <t>Gruppe F</t>
  </si>
  <si>
    <t>Gruppe G</t>
  </si>
  <si>
    <t>Gruppe H</t>
  </si>
  <si>
    <t>Schiedsrichterzettel - Endrunde 1</t>
  </si>
  <si>
    <t>Schiedrichterzettel - Endrunde 2</t>
  </si>
  <si>
    <t>Schiedrichterzettel - Endrunde 3</t>
  </si>
  <si>
    <t>Schiedrichterzettel - Endrunde 1</t>
  </si>
  <si>
    <t>Schiedsrichterzettel - Finalrunde</t>
  </si>
  <si>
    <t>Schiedrichterzettel - Finalrunde</t>
  </si>
  <si>
    <t>Ergebnisübersicht</t>
  </si>
  <si>
    <t>BaWü Jahrgangsranglistenturnier</t>
  </si>
  <si>
    <t>VR 4</t>
  </si>
  <si>
    <t>VR 5</t>
  </si>
  <si>
    <t>ER1</t>
  </si>
  <si>
    <t>ER2</t>
  </si>
  <si>
    <t>FR</t>
  </si>
  <si>
    <t>ER3</t>
  </si>
  <si>
    <t>Spiel</t>
  </si>
  <si>
    <t>Startnummer</t>
  </si>
  <si>
    <t>Die Plätze 5 und 6 der Vorrunden scheiden aus und werden als 17./21. im Endklassenment aufgeführt</t>
  </si>
  <si>
    <t>1 - 6</t>
  </si>
  <si>
    <t>1 - 5</t>
  </si>
  <si>
    <t>2 - 5</t>
  </si>
  <si>
    <t>3 - 4</t>
  </si>
  <si>
    <t>1 - 4</t>
  </si>
  <si>
    <t>3 - 6</t>
  </si>
  <si>
    <t>2 - 3</t>
  </si>
  <si>
    <t>5 - 6</t>
  </si>
  <si>
    <t>1 - 3</t>
  </si>
  <si>
    <t>2 - 6</t>
  </si>
  <si>
    <t>4 - 5</t>
  </si>
  <si>
    <t>1 - 2</t>
  </si>
  <si>
    <t>3 - 5</t>
  </si>
  <si>
    <t>4 - 6</t>
  </si>
  <si>
    <t>2 - 4</t>
  </si>
  <si>
    <t>&gt; nach Punktewertung 01.08. des aktuellen Jahres</t>
  </si>
  <si>
    <t>&gt; nach Ergebnis JG-RLT des aktuellen Jahres</t>
  </si>
  <si>
    <t>ca. 18:00</t>
  </si>
  <si>
    <t>Steffen Neumann: Stand 09. November 2009</t>
  </si>
  <si>
    <t>BaWü JG-RLT Top24</t>
  </si>
  <si>
    <t>14.05.2011 - Offenburg / SbTTV</t>
  </si>
  <si>
    <t>Offenburg</t>
  </si>
  <si>
    <t>Jungen U12</t>
  </si>
  <si>
    <t>Eise, Tom</t>
  </si>
  <si>
    <t>ESV Weil</t>
  </si>
  <si>
    <t>SB</t>
  </si>
  <si>
    <t>Siebel, Dominic</t>
  </si>
  <si>
    <t>TSG 1845 Heilbronn</t>
  </si>
  <si>
    <t>WH</t>
  </si>
  <si>
    <t>BD</t>
  </si>
  <si>
    <t>Pickan, Mika</t>
  </si>
  <si>
    <t>VfL Sindelfingen</t>
  </si>
  <si>
    <t>Hackenberg, Simon</t>
  </si>
  <si>
    <t>SpVgg Mössingen</t>
  </si>
  <si>
    <t>Leupolz, Maximilian</t>
  </si>
  <si>
    <t>FT V. 1844 Freiburg</t>
  </si>
  <si>
    <t xml:space="preserve">Spitz, Marco </t>
  </si>
  <si>
    <t>TTC Ringsheim</t>
  </si>
  <si>
    <t>Stegemann, Torben</t>
  </si>
  <si>
    <t>TTV Ettlingen</t>
  </si>
  <si>
    <t>Engler, Linus</t>
  </si>
  <si>
    <t>SV Ottoschwanden</t>
  </si>
  <si>
    <t>Stolz, Sven</t>
  </si>
  <si>
    <t>Drauz, Simon</t>
  </si>
  <si>
    <t>Hosenthien, Vincenzo</t>
  </si>
  <si>
    <t>TB Untertürkheim</t>
  </si>
  <si>
    <t>Schmidt, Patrik</t>
  </si>
  <si>
    <t>TV Jestetten</t>
  </si>
  <si>
    <t>Kälberer, Chris</t>
  </si>
  <si>
    <t>TV Hochdorf</t>
  </si>
  <si>
    <t>Schweizer, Tim</t>
  </si>
  <si>
    <t>SpVgg Gröningen-Satteldorf</t>
  </si>
  <si>
    <t>Heß, Alexander</t>
  </si>
  <si>
    <t>Bäcker, Hannes</t>
  </si>
  <si>
    <t>TSG Hofherrnweiler</t>
  </si>
  <si>
    <t>Blessing, David</t>
  </si>
  <si>
    <t>Reis, Dominik</t>
  </si>
  <si>
    <t>SV Waldkirch</t>
  </si>
  <si>
    <t>Arnegger, Nico</t>
  </si>
  <si>
    <t>ASV Otterswang</t>
  </si>
  <si>
    <t>Zinßer, Yannick</t>
  </si>
  <si>
    <t>TSV Lorch</t>
  </si>
  <si>
    <t>Molzer, Leon</t>
  </si>
  <si>
    <t>TTG Neckarbischofsheim</t>
  </si>
  <si>
    <t>Raake, Len</t>
  </si>
  <si>
    <t>TTC Beuren</t>
  </si>
  <si>
    <t>Adam, Jonas</t>
  </si>
  <si>
    <t>TSV Neckerau</t>
  </si>
  <si>
    <t>Bronner, Rouven</t>
  </si>
  <si>
    <t>VFB Mosbach-Waldstadt</t>
  </si>
  <si>
    <t>Mo</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</si>
</sst>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dd/mm/yy"/>
    <numFmt numFmtId="176" formatCode="[$€-2]\ #,##0.00_);[Red]\([$€-2]\ #,##0.00\)"/>
    <numFmt numFmtId="177" formatCode="h:mm"/>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Red]\-#,##0"/>
    <numFmt numFmtId="188" formatCode="#,##0.00;\-#,##0.00"/>
    <numFmt numFmtId="189" formatCode="#,##0.00;[Red]\-#,##0.00"/>
    <numFmt numFmtId="190" formatCode="##\ \ \ \ \ \ "/>
    <numFmt numFmtId="191" formatCode="dd/mm/yyyy\ \ "/>
    <numFmt numFmtId="192" formatCode="0;0;"/>
    <numFmt numFmtId="193" formatCode="0;[Red]0"/>
    <numFmt numFmtId="194" formatCode="0.0_ ;[Red]\-0.0\ "/>
    <numFmt numFmtId="195" formatCode="0.00_ ;[Red]\-0.00\ "/>
    <numFmt numFmtId="196" formatCode="yyyy\-mm\-dd"/>
    <numFmt numFmtId="197" formatCode="#,##0.0_ ;[Red]\-#,##0.0\ "/>
    <numFmt numFmtId="198" formatCode="[$-407]dddd\,\ d\.\ mmmm\ yyyy"/>
    <numFmt numFmtId="199" formatCode="dd/mm/yy;@"/>
  </numFmts>
  <fonts count="49">
    <font>
      <sz val="10"/>
      <name val="Arial"/>
      <family val="0"/>
    </font>
    <font>
      <sz val="8"/>
      <name val="Arial"/>
      <family val="2"/>
    </font>
    <font>
      <sz val="14"/>
      <name val="Arial"/>
      <family val="2"/>
    </font>
    <font>
      <sz val="8"/>
      <name val="Arial Narrow"/>
      <family val="2"/>
    </font>
    <font>
      <b/>
      <sz val="8"/>
      <name val="Arial Narrow"/>
      <family val="2"/>
    </font>
    <font>
      <sz val="14"/>
      <name val="Comic Sans MS"/>
      <family val="4"/>
    </font>
    <font>
      <sz val="12"/>
      <name val="Comic Sans MS"/>
      <family val="4"/>
    </font>
    <font>
      <u val="single"/>
      <sz val="10"/>
      <color indexed="36"/>
      <name val="Arial"/>
      <family val="2"/>
    </font>
    <font>
      <u val="single"/>
      <sz val="10"/>
      <color indexed="12"/>
      <name val="Arial"/>
      <family val="2"/>
    </font>
    <font>
      <b/>
      <sz val="10"/>
      <name val="Arial"/>
      <family val="2"/>
    </font>
    <font>
      <sz val="9"/>
      <name val="Arial Narrow"/>
      <family val="2"/>
    </font>
    <font>
      <sz val="18"/>
      <name val="Comic Sans MS"/>
      <family val="4"/>
    </font>
    <font>
      <sz val="18"/>
      <name val="Arial"/>
      <family val="2"/>
    </font>
    <font>
      <b/>
      <sz val="9"/>
      <name val="Arial"/>
      <family val="2"/>
    </font>
    <font>
      <sz val="9"/>
      <name val="Arial"/>
      <family val="2"/>
    </font>
    <font>
      <b/>
      <sz val="11"/>
      <name val="Arial"/>
      <family val="2"/>
    </font>
    <font>
      <b/>
      <sz val="9"/>
      <name val="Arial Narrow"/>
      <family val="2"/>
    </font>
    <font>
      <b/>
      <sz val="12"/>
      <name val="Arial"/>
      <family val="2"/>
    </font>
    <font>
      <sz val="12"/>
      <name val="Arial"/>
      <family val="2"/>
    </font>
    <font>
      <b/>
      <sz val="20"/>
      <name val="Arial"/>
      <family val="2"/>
    </font>
    <font>
      <b/>
      <sz val="16"/>
      <name val="Arial"/>
      <family val="2"/>
    </font>
    <font>
      <b/>
      <sz val="8"/>
      <name val="Arial"/>
      <family val="2"/>
    </font>
    <font>
      <b/>
      <sz val="14"/>
      <name val="Arial Narrow"/>
      <family val="2"/>
    </font>
    <font>
      <sz val="14"/>
      <name val="Arial Narrow"/>
      <family val="2"/>
    </font>
    <font>
      <b/>
      <sz val="14"/>
      <name val="Arial"/>
      <family val="2"/>
    </font>
    <font>
      <b/>
      <sz val="10"/>
      <name val="Times New Roman"/>
      <family val="1"/>
    </font>
    <font>
      <sz val="10"/>
      <name val="Times New Roman"/>
      <family val="1"/>
    </font>
    <font>
      <sz val="10"/>
      <color indexed="9"/>
      <name val="Arial"/>
      <family val="2"/>
    </font>
    <font>
      <b/>
      <sz val="12"/>
      <color indexed="10"/>
      <name val="Arial"/>
      <family val="2"/>
    </font>
    <font>
      <sz val="7"/>
      <name val="Arial"/>
      <family val="2"/>
    </font>
    <font>
      <b/>
      <sz val="16"/>
      <color indexed="10"/>
      <name val="Arial"/>
      <family val="2"/>
    </font>
    <fon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23"/>
        <bgColor indexed="64"/>
      </patternFill>
    </fill>
  </fills>
  <borders count="6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color indexed="63"/>
      </top>
      <bottom>
        <color indexed="63"/>
      </bottom>
    </border>
    <border>
      <left style="thin"/>
      <right style="medium"/>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color indexed="63"/>
      </left>
      <right>
        <color indexed="63"/>
      </right>
      <top style="medium"/>
      <bottom>
        <color indexed="63"/>
      </bottom>
    </border>
    <border>
      <left style="thin"/>
      <right style="medium"/>
      <top style="medium"/>
      <bottom style="thin"/>
    </border>
    <border>
      <left style="thin"/>
      <right style="medium"/>
      <top>
        <color indexed="63"/>
      </top>
      <bottom style="medium"/>
    </border>
    <border>
      <left style="thin"/>
      <right style="thin"/>
      <top style="thin"/>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dotted"/>
    </border>
    <border>
      <left style="thin"/>
      <right style="medium"/>
      <top style="thin"/>
      <bottom style="medium"/>
    </border>
    <border>
      <left>
        <color indexed="63"/>
      </left>
      <right style="medium"/>
      <top style="medium"/>
      <bottom style="double"/>
    </border>
    <border>
      <left>
        <color indexed="63"/>
      </left>
      <right style="medium"/>
      <top>
        <color indexed="63"/>
      </top>
      <bottom style="thin"/>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0"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44" fontId="0" fillId="0" borderId="0" applyFont="0" applyFill="0" applyBorder="0" applyAlignment="0" applyProtection="0"/>
    <xf numFmtId="0" fontId="39" fillId="4" borderId="0" applyNumberFormat="0" applyBorder="0" applyAlignment="0" applyProtection="0"/>
    <xf numFmtId="0" fontId="8" fillId="0" borderId="0" applyNumberFormat="0" applyFill="0" applyBorder="0" applyAlignment="0" applyProtection="0"/>
    <xf numFmtId="0" fontId="4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23" borderId="9" applyNumberFormat="0" applyAlignment="0" applyProtection="0"/>
  </cellStyleXfs>
  <cellXfs count="317">
    <xf numFmtId="0" fontId="0" fillId="0" borderId="0" xfId="0" applyAlignment="1">
      <alignment/>
    </xf>
    <xf numFmtId="0" fontId="1" fillId="0" borderId="0" xfId="0" applyFont="1" applyBorder="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right"/>
    </xf>
    <xf numFmtId="0" fontId="0" fillId="0" borderId="10" xfId="0" applyBorder="1" applyAlignment="1">
      <alignment/>
    </xf>
    <xf numFmtId="0" fontId="4" fillId="0" borderId="11" xfId="0" applyFont="1" applyBorder="1" applyAlignment="1">
      <alignment horizontal="left"/>
    </xf>
    <xf numFmtId="0" fontId="3"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 fillId="21" borderId="0" xfId="0" applyFont="1" applyFill="1" applyAlignment="1">
      <alignment horizontal="right"/>
    </xf>
    <xf numFmtId="0" fontId="1" fillId="21" borderId="14" xfId="0" applyFont="1" applyFill="1" applyBorder="1" applyAlignment="1">
      <alignment horizontal="right"/>
    </xf>
    <xf numFmtId="0" fontId="1" fillId="21" borderId="15" xfId="0" applyFont="1" applyFill="1" applyBorder="1" applyAlignment="1">
      <alignment horizontal="right"/>
    </xf>
    <xf numFmtId="0" fontId="9" fillId="0" borderId="0" xfId="0" applyFont="1" applyAlignment="1">
      <alignment/>
    </xf>
    <xf numFmtId="0" fontId="9" fillId="7" borderId="16" xfId="0" applyFont="1" applyFill="1" applyBorder="1" applyAlignment="1">
      <alignment horizontal="center"/>
    </xf>
    <xf numFmtId="0" fontId="0" fillId="0" borderId="0" xfId="0" applyAlignment="1">
      <alignment horizontal="center"/>
    </xf>
    <xf numFmtId="0" fontId="9" fillId="7" borderId="17" xfId="0" applyFont="1" applyFill="1" applyBorder="1" applyAlignment="1">
      <alignment horizontal="center"/>
    </xf>
    <xf numFmtId="0" fontId="9" fillId="24" borderId="0" xfId="0" applyFont="1" applyFill="1" applyAlignment="1">
      <alignment horizontal="center"/>
    </xf>
    <xf numFmtId="0" fontId="0" fillId="24" borderId="0" xfId="0" applyFill="1" applyAlignment="1">
      <alignment/>
    </xf>
    <xf numFmtId="0" fontId="0" fillId="21" borderId="18" xfId="0" applyFill="1" applyBorder="1" applyAlignment="1">
      <alignment horizontal="center"/>
    </xf>
    <xf numFmtId="0" fontId="9" fillId="21" borderId="19" xfId="0" applyFont="1" applyFill="1" applyBorder="1" applyAlignment="1">
      <alignment/>
    </xf>
    <xf numFmtId="0" fontId="9" fillId="21" borderId="11" xfId="0" applyFont="1" applyFill="1" applyBorder="1" applyAlignment="1">
      <alignment/>
    </xf>
    <xf numFmtId="0" fontId="9" fillId="21" borderId="20" xfId="0" applyFont="1" applyFill="1" applyBorder="1" applyAlignment="1">
      <alignment/>
    </xf>
    <xf numFmtId="20" fontId="0" fillId="21" borderId="12" xfId="0" applyNumberFormat="1" applyFill="1" applyBorder="1" applyAlignment="1">
      <alignment horizontal="center"/>
    </xf>
    <xf numFmtId="0" fontId="9" fillId="0" borderId="0" xfId="0" applyFont="1" applyBorder="1" applyAlignment="1">
      <alignment horizontal="center"/>
    </xf>
    <xf numFmtId="0" fontId="9" fillId="0" borderId="21" xfId="0" applyFont="1" applyBorder="1" applyAlignment="1">
      <alignment horizontal="center"/>
    </xf>
    <xf numFmtId="0" fontId="9" fillId="7" borderId="22" xfId="0" applyFont="1" applyFill="1" applyBorder="1" applyAlignment="1">
      <alignment horizontal="center"/>
    </xf>
    <xf numFmtId="0" fontId="0" fillId="21" borderId="13" xfId="0" applyFill="1" applyBorder="1" applyAlignment="1">
      <alignment horizontal="center"/>
    </xf>
    <xf numFmtId="0" fontId="10" fillId="0" borderId="0" xfId="0" applyFont="1" applyAlignment="1">
      <alignment/>
    </xf>
    <xf numFmtId="0" fontId="5" fillId="0" borderId="0" xfId="0" applyFont="1" applyAlignment="1">
      <alignment horizontal="center"/>
    </xf>
    <xf numFmtId="0" fontId="2" fillId="21" borderId="16" xfId="0" applyFont="1" applyFill="1" applyBorder="1" applyAlignment="1">
      <alignment/>
    </xf>
    <xf numFmtId="0" fontId="13" fillId="0" borderId="14" xfId="0" applyFont="1" applyBorder="1" applyAlignment="1">
      <alignment/>
    </xf>
    <xf numFmtId="0" fontId="13" fillId="0" borderId="23" xfId="0" applyFont="1" applyBorder="1" applyAlignment="1">
      <alignment horizontal="left"/>
    </xf>
    <xf numFmtId="0" fontId="13" fillId="0" borderId="24" xfId="0" applyFont="1" applyBorder="1" applyAlignment="1">
      <alignment/>
    </xf>
    <xf numFmtId="0" fontId="13" fillId="0" borderId="25" xfId="0" applyFont="1" applyBorder="1" applyAlignment="1">
      <alignment horizontal="left"/>
    </xf>
    <xf numFmtId="0" fontId="9" fillId="0" borderId="14" xfId="0" applyFont="1" applyBorder="1" applyAlignment="1">
      <alignment/>
    </xf>
    <xf numFmtId="0" fontId="0" fillId="0" borderId="26" xfId="0" applyFont="1" applyBorder="1" applyAlignment="1">
      <alignment/>
    </xf>
    <xf numFmtId="0" fontId="9" fillId="0" borderId="23" xfId="0" applyFont="1" applyBorder="1" applyAlignment="1">
      <alignment horizontal="left"/>
    </xf>
    <xf numFmtId="0" fontId="9" fillId="0" borderId="24" xfId="0" applyFont="1" applyBorder="1" applyAlignment="1">
      <alignment/>
    </xf>
    <xf numFmtId="0" fontId="0" fillId="0" borderId="27" xfId="0" applyFont="1" applyBorder="1" applyAlignment="1">
      <alignment/>
    </xf>
    <xf numFmtId="0" fontId="9" fillId="0" borderId="25" xfId="0" applyFont="1" applyBorder="1" applyAlignment="1">
      <alignment horizontal="left"/>
    </xf>
    <xf numFmtId="0" fontId="14" fillId="25" borderId="14" xfId="0" applyFont="1" applyFill="1" applyBorder="1" applyAlignment="1">
      <alignment horizontal="center"/>
    </xf>
    <xf numFmtId="0" fontId="14" fillId="25" borderId="26" xfId="0" applyFont="1" applyFill="1" applyBorder="1" applyAlignment="1">
      <alignment horizontal="center"/>
    </xf>
    <xf numFmtId="0" fontId="14" fillId="25" borderId="23" xfId="0" applyFont="1" applyFill="1" applyBorder="1" applyAlignment="1">
      <alignment horizontal="center"/>
    </xf>
    <xf numFmtId="0" fontId="14" fillId="0" borderId="23" xfId="0" applyFont="1" applyBorder="1" applyAlignment="1">
      <alignment horizontal="center"/>
    </xf>
    <xf numFmtId="0" fontId="14" fillId="0" borderId="26" xfId="0" applyFont="1" applyBorder="1" applyAlignment="1">
      <alignment horizontal="center"/>
    </xf>
    <xf numFmtId="0" fontId="14" fillId="0" borderId="25" xfId="0" applyFont="1" applyBorder="1" applyAlignment="1">
      <alignment horizontal="center"/>
    </xf>
    <xf numFmtId="0" fontId="14" fillId="25" borderId="24" xfId="0" applyFont="1" applyFill="1" applyBorder="1" applyAlignment="1">
      <alignment horizontal="center"/>
    </xf>
    <xf numFmtId="0" fontId="14" fillId="25" borderId="27" xfId="0" applyFont="1" applyFill="1" applyBorder="1" applyAlignment="1">
      <alignment horizontal="center"/>
    </xf>
    <xf numFmtId="0" fontId="14" fillId="25" borderId="25" xfId="0" applyFont="1" applyFill="1" applyBorder="1" applyAlignment="1">
      <alignment horizontal="center"/>
    </xf>
    <xf numFmtId="0" fontId="14" fillId="25" borderId="15" xfId="0" applyFont="1" applyFill="1" applyBorder="1" applyAlignment="1">
      <alignment horizontal="center"/>
    </xf>
    <xf numFmtId="0" fontId="14" fillId="25" borderId="28" xfId="0" applyFont="1" applyFill="1" applyBorder="1" applyAlignment="1">
      <alignment horizontal="center"/>
    </xf>
    <xf numFmtId="0" fontId="14" fillId="25" borderId="17" xfId="0" applyFont="1" applyFill="1" applyBorder="1" applyAlignment="1">
      <alignment horizontal="center"/>
    </xf>
    <xf numFmtId="0" fontId="14" fillId="0" borderId="14" xfId="0" applyFont="1" applyBorder="1" applyAlignment="1">
      <alignment horizontal="center"/>
    </xf>
    <xf numFmtId="0" fontId="14" fillId="0" borderId="24" xfId="0" applyFont="1" applyBorder="1" applyAlignment="1">
      <alignment horizontal="center"/>
    </xf>
    <xf numFmtId="0" fontId="14" fillId="0" borderId="27" xfId="0" applyFont="1" applyBorder="1" applyAlignment="1">
      <alignment horizontal="center"/>
    </xf>
    <xf numFmtId="0" fontId="14" fillId="0" borderId="26" xfId="0" applyFont="1" applyBorder="1" applyAlignment="1">
      <alignment/>
    </xf>
    <xf numFmtId="0" fontId="14" fillId="0" borderId="27" xfId="0" applyFont="1" applyBorder="1" applyAlignment="1">
      <alignment/>
    </xf>
    <xf numFmtId="0" fontId="4" fillId="0" borderId="29" xfId="0" applyFont="1" applyBorder="1" applyAlignment="1">
      <alignment horizontal="left"/>
    </xf>
    <xf numFmtId="0" fontId="1" fillId="0" borderId="26" xfId="0" applyFont="1" applyBorder="1" applyAlignment="1">
      <alignment horizontal="left"/>
    </xf>
    <xf numFmtId="0" fontId="9" fillId="0" borderId="30" xfId="0" applyFont="1" applyBorder="1" applyAlignment="1">
      <alignment horizontal="left"/>
    </xf>
    <xf numFmtId="0" fontId="0" fillId="0" borderId="26" xfId="0" applyBorder="1" applyAlignment="1">
      <alignment/>
    </xf>
    <xf numFmtId="0" fontId="3" fillId="0" borderId="31" xfId="0" applyFont="1" applyBorder="1" applyAlignment="1">
      <alignment/>
    </xf>
    <xf numFmtId="0" fontId="1" fillId="0" borderId="25" xfId="0" applyFont="1" applyBorder="1" applyAlignment="1">
      <alignment horizontal="left"/>
    </xf>
    <xf numFmtId="0" fontId="1" fillId="0" borderId="23" xfId="0" applyFont="1" applyBorder="1" applyAlignment="1">
      <alignment horizontal="left"/>
    </xf>
    <xf numFmtId="0" fontId="1" fillId="24" borderId="32" xfId="0" applyFont="1" applyFill="1" applyBorder="1" applyAlignment="1">
      <alignment horizontal="center"/>
    </xf>
    <xf numFmtId="0" fontId="1" fillId="0" borderId="33" xfId="0" applyFont="1" applyBorder="1" applyAlignment="1">
      <alignment horizontal="center"/>
    </xf>
    <xf numFmtId="0" fontId="1" fillId="21" borderId="19" xfId="0" applyFont="1" applyFill="1" applyBorder="1" applyAlignment="1">
      <alignment/>
    </xf>
    <xf numFmtId="0" fontId="1" fillId="7" borderId="34" xfId="0" applyFont="1" applyFill="1" applyBorder="1" applyAlignment="1">
      <alignment/>
    </xf>
    <xf numFmtId="0" fontId="1" fillId="24" borderId="23" xfId="0" applyFont="1" applyFill="1" applyBorder="1" applyAlignment="1">
      <alignment/>
    </xf>
    <xf numFmtId="0" fontId="11" fillId="0" borderId="0" xfId="0" applyFont="1" applyBorder="1" applyAlignment="1">
      <alignment horizontal="left"/>
    </xf>
    <xf numFmtId="0" fontId="12" fillId="0" borderId="0" xfId="0" applyFont="1" applyBorder="1" applyAlignment="1">
      <alignment horizontal="center"/>
    </xf>
    <xf numFmtId="0" fontId="0" fillId="21" borderId="14" xfId="0" applyFill="1" applyBorder="1" applyAlignment="1">
      <alignment horizontal="left"/>
    </xf>
    <xf numFmtId="0" fontId="0" fillId="21" borderId="24" xfId="0" applyFill="1" applyBorder="1" applyAlignment="1">
      <alignment horizontal="left"/>
    </xf>
    <xf numFmtId="0" fontId="3" fillId="0" borderId="32" xfId="0" applyFont="1" applyBorder="1" applyAlignment="1">
      <alignment/>
    </xf>
    <xf numFmtId="0" fontId="0" fillId="0" borderId="31" xfId="0" applyBorder="1" applyAlignment="1">
      <alignment horizontal="center"/>
    </xf>
    <xf numFmtId="0" fontId="0" fillId="0" borderId="0" xfId="0" applyAlignment="1">
      <alignment horizontal="left"/>
    </xf>
    <xf numFmtId="0" fontId="4" fillId="0" borderId="0" xfId="0" applyFont="1" applyFill="1" applyAlignment="1">
      <alignment/>
    </xf>
    <xf numFmtId="0" fontId="3" fillId="0" borderId="0" xfId="0" applyFont="1" applyFill="1" applyBorder="1" applyAlignment="1">
      <alignment/>
    </xf>
    <xf numFmtId="0" fontId="0" fillId="0" borderId="0" xfId="0" applyFill="1" applyAlignment="1">
      <alignment/>
    </xf>
    <xf numFmtId="0" fontId="1" fillId="0" borderId="0" xfId="0" applyFont="1" applyFill="1" applyBorder="1" applyAlignment="1">
      <alignment/>
    </xf>
    <xf numFmtId="0" fontId="21" fillId="20" borderId="35" xfId="0" applyFont="1" applyFill="1" applyBorder="1" applyAlignment="1">
      <alignment horizontal="center"/>
    </xf>
    <xf numFmtId="0" fontId="21" fillId="20" borderId="36" xfId="0" applyFont="1" applyFill="1" applyBorder="1" applyAlignment="1">
      <alignment horizontal="center"/>
    </xf>
    <xf numFmtId="175" fontId="21" fillId="20" borderId="37" xfId="0" applyNumberFormat="1" applyFont="1" applyFill="1" applyBorder="1" applyAlignment="1">
      <alignment horizontal="center"/>
    </xf>
    <xf numFmtId="0" fontId="9" fillId="24" borderId="38" xfId="0" applyFont="1" applyFill="1" applyBorder="1" applyAlignment="1">
      <alignment horizontal="center"/>
    </xf>
    <xf numFmtId="0" fontId="22" fillId="0" borderId="39" xfId="0" applyFont="1" applyFill="1" applyBorder="1" applyAlignment="1">
      <alignment/>
    </xf>
    <xf numFmtId="0" fontId="23" fillId="0" borderId="39" xfId="0" applyFont="1" applyFill="1" applyBorder="1" applyAlignment="1">
      <alignment/>
    </xf>
    <xf numFmtId="0" fontId="9" fillId="24" borderId="12" xfId="0" applyFont="1" applyFill="1" applyBorder="1" applyAlignment="1">
      <alignment horizontal="center"/>
    </xf>
    <xf numFmtId="0" fontId="9" fillId="24" borderId="13" xfId="0" applyFont="1" applyFill="1" applyBorder="1" applyAlignment="1">
      <alignment horizontal="center"/>
    </xf>
    <xf numFmtId="0" fontId="22" fillId="0" borderId="34" xfId="0" applyFont="1" applyFill="1" applyBorder="1" applyAlignment="1">
      <alignment/>
    </xf>
    <xf numFmtId="0" fontId="23" fillId="0" borderId="34" xfId="0" applyFont="1" applyFill="1" applyBorder="1" applyAlignment="1">
      <alignment/>
    </xf>
    <xf numFmtId="0" fontId="0" fillId="0" borderId="0" xfId="0" applyAlignment="1">
      <alignment/>
    </xf>
    <xf numFmtId="175" fontId="0" fillId="0" borderId="0" xfId="0" applyNumberFormat="1" applyFont="1" applyAlignment="1">
      <alignment horizontal="center"/>
    </xf>
    <xf numFmtId="0" fontId="0" fillId="0" borderId="40" xfId="0" applyBorder="1" applyAlignment="1">
      <alignment/>
    </xf>
    <xf numFmtId="0" fontId="0" fillId="0" borderId="41" xfId="0" applyBorder="1" applyAlignment="1">
      <alignment/>
    </xf>
    <xf numFmtId="0" fontId="0" fillId="0" borderId="15" xfId="0" applyBorder="1" applyAlignment="1">
      <alignment/>
    </xf>
    <xf numFmtId="0" fontId="0" fillId="0" borderId="28" xfId="0" applyBorder="1" applyAlignment="1">
      <alignment/>
    </xf>
    <xf numFmtId="0" fontId="25" fillId="0" borderId="10" xfId="0" applyFont="1" applyBorder="1" applyAlignment="1">
      <alignment horizontal="left" vertical="center"/>
    </xf>
    <xf numFmtId="0" fontId="26" fillId="0" borderId="31" xfId="0" applyFont="1" applyBorder="1" applyAlignment="1">
      <alignment horizontal="left"/>
    </xf>
    <xf numFmtId="0" fontId="26" fillId="0" borderId="31" xfId="0" applyFont="1" applyBorder="1" applyAlignment="1">
      <alignment vertical="center"/>
    </xf>
    <xf numFmtId="0" fontId="26" fillId="0" borderId="31" xfId="0" applyFont="1" applyBorder="1" applyAlignment="1">
      <alignment horizontal="left" vertical="center"/>
    </xf>
    <xf numFmtId="0" fontId="0" fillId="0" borderId="31" xfId="0" applyBorder="1" applyAlignment="1">
      <alignment/>
    </xf>
    <xf numFmtId="0" fontId="0" fillId="0" borderId="42" xfId="0" applyBorder="1" applyAlignment="1">
      <alignment/>
    </xf>
    <xf numFmtId="49" fontId="14" fillId="0" borderId="43" xfId="0" applyNumberFormat="1" applyFont="1" applyBorder="1" applyAlignment="1">
      <alignment horizontal="center" vertical="center"/>
    </xf>
    <xf numFmtId="0" fontId="14" fillId="0" borderId="14" xfId="0" applyFont="1" applyFill="1" applyBorder="1" applyAlignment="1">
      <alignment horizontal="left" vertical="center"/>
    </xf>
    <xf numFmtId="0" fontId="14" fillId="0" borderId="23" xfId="0" applyFont="1" applyFill="1" applyBorder="1" applyAlignment="1">
      <alignment horizontal="left" vertical="center"/>
    </xf>
    <xf numFmtId="0" fontId="14" fillId="24" borderId="26" xfId="0" applyFont="1" applyFill="1" applyBorder="1" applyAlignment="1" applyProtection="1" quotePrefix="1">
      <alignment vertical="center"/>
      <protection locked="0"/>
    </xf>
    <xf numFmtId="0" fontId="13" fillId="0" borderId="26" xfId="0" applyFont="1" applyBorder="1" applyAlignment="1" applyProtection="1">
      <alignment horizontal="center" vertical="center"/>
      <protection/>
    </xf>
    <xf numFmtId="0" fontId="14" fillId="24" borderId="23" xfId="0" applyFont="1" applyFill="1" applyBorder="1" applyAlignment="1" applyProtection="1" quotePrefix="1">
      <alignment vertical="center"/>
      <protection locked="0"/>
    </xf>
    <xf numFmtId="0" fontId="14" fillId="24" borderId="14" xfId="0" applyFont="1" applyFill="1" applyBorder="1" applyAlignment="1" applyProtection="1" quotePrefix="1">
      <alignment vertical="center"/>
      <protection locked="0"/>
    </xf>
    <xf numFmtId="0" fontId="0" fillId="0" borderId="44" xfId="0" applyBorder="1" applyAlignment="1">
      <alignment/>
    </xf>
    <xf numFmtId="0" fontId="0" fillId="0" borderId="45" xfId="0" applyBorder="1" applyAlignment="1">
      <alignment/>
    </xf>
    <xf numFmtId="0" fontId="27" fillId="0" borderId="0" xfId="0" applyFont="1" applyAlignment="1" applyProtection="1">
      <alignment vertical="center"/>
      <protection/>
    </xf>
    <xf numFmtId="49" fontId="14" fillId="0" borderId="12" xfId="0" applyNumberFormat="1" applyFont="1" applyBorder="1" applyAlignment="1">
      <alignment horizontal="center" vertical="center"/>
    </xf>
    <xf numFmtId="49" fontId="14" fillId="0" borderId="13" xfId="0" applyNumberFormat="1" applyFont="1" applyBorder="1" applyAlignment="1">
      <alignment horizontal="center" vertical="center"/>
    </xf>
    <xf numFmtId="0" fontId="14" fillId="0" borderId="24" xfId="0" applyFont="1" applyFill="1" applyBorder="1" applyAlignment="1">
      <alignment horizontal="left" vertical="center"/>
    </xf>
    <xf numFmtId="0" fontId="14" fillId="0" borderId="25" xfId="0" applyFont="1" applyFill="1" applyBorder="1" applyAlignment="1">
      <alignment horizontal="left" vertical="center"/>
    </xf>
    <xf numFmtId="0" fontId="14" fillId="24" borderId="27" xfId="0" applyFont="1" applyFill="1" applyBorder="1" applyAlignment="1" applyProtection="1" quotePrefix="1">
      <alignment vertical="center"/>
      <protection locked="0"/>
    </xf>
    <xf numFmtId="0" fontId="13" fillId="0" borderId="27" xfId="0" applyFont="1" applyBorder="1" applyAlignment="1" applyProtection="1">
      <alignment horizontal="center" vertical="center"/>
      <protection/>
    </xf>
    <xf numFmtId="0" fontId="14" fillId="24" borderId="25" xfId="0" applyFont="1" applyFill="1" applyBorder="1" applyAlignment="1" applyProtection="1" quotePrefix="1">
      <alignment vertical="center"/>
      <protection locked="0"/>
    </xf>
    <xf numFmtId="0" fontId="14" fillId="24" borderId="24" xfId="0" applyFont="1" applyFill="1" applyBorder="1" applyAlignment="1" applyProtection="1" quotePrefix="1">
      <alignment vertical="center"/>
      <protection locked="0"/>
    </xf>
    <xf numFmtId="0" fontId="0" fillId="0" borderId="46" xfId="0" applyBorder="1" applyAlignment="1">
      <alignment/>
    </xf>
    <xf numFmtId="0" fontId="0" fillId="0" borderId="47" xfId="0" applyBorder="1" applyAlignment="1">
      <alignment/>
    </xf>
    <xf numFmtId="49" fontId="14" fillId="0" borderId="0" xfId="0" applyNumberFormat="1" applyFont="1" applyBorder="1" applyAlignment="1">
      <alignment horizontal="center" vertical="center"/>
    </xf>
    <xf numFmtId="0" fontId="14" fillId="0" borderId="0" xfId="0" applyFont="1" applyFill="1" applyBorder="1" applyAlignment="1">
      <alignment horizontal="left" vertical="center"/>
    </xf>
    <xf numFmtId="0" fontId="13" fillId="0" borderId="0" xfId="0" applyFont="1" applyFill="1" applyBorder="1" applyAlignment="1" applyProtection="1" quotePrefix="1">
      <alignment vertical="center"/>
      <protection locked="0"/>
    </xf>
    <xf numFmtId="0" fontId="20" fillId="0" borderId="0" xfId="0" applyFont="1" applyAlignment="1">
      <alignment horizontal="centerContinuous" vertical="top"/>
    </xf>
    <xf numFmtId="0" fontId="0" fillId="0" borderId="0" xfId="0" applyAlignment="1">
      <alignment horizontal="centerContinuous"/>
    </xf>
    <xf numFmtId="0" fontId="17" fillId="0" borderId="40" xfId="0" applyFont="1" applyBorder="1" applyAlignment="1">
      <alignment/>
    </xf>
    <xf numFmtId="0" fontId="0" fillId="0" borderId="48" xfId="0" applyBorder="1" applyAlignment="1">
      <alignment/>
    </xf>
    <xf numFmtId="0" fontId="17" fillId="0" borderId="41" xfId="0" applyFont="1" applyBorder="1" applyAlignment="1">
      <alignment/>
    </xf>
    <xf numFmtId="0" fontId="24" fillId="0" borderId="0" xfId="0" applyFont="1" applyAlignment="1">
      <alignment vertical="center"/>
    </xf>
    <xf numFmtId="0" fontId="20" fillId="0" borderId="0" xfId="0" applyFont="1" applyAlignment="1">
      <alignment vertical="center"/>
    </xf>
    <xf numFmtId="0" fontId="0" fillId="0" borderId="49" xfId="0" applyBorder="1" applyAlignment="1">
      <alignment/>
    </xf>
    <xf numFmtId="0" fontId="0" fillId="0" borderId="16" xfId="0" applyBorder="1" applyAlignment="1">
      <alignment/>
    </xf>
    <xf numFmtId="0" fontId="1" fillId="0" borderId="0" xfId="0" applyFont="1" applyAlignment="1">
      <alignment/>
    </xf>
    <xf numFmtId="0" fontId="0" fillId="0" borderId="0" xfId="0" applyBorder="1" applyAlignment="1">
      <alignment/>
    </xf>
    <xf numFmtId="0" fontId="0" fillId="0" borderId="50" xfId="0" applyBorder="1" applyAlignment="1">
      <alignment/>
    </xf>
    <xf numFmtId="0" fontId="1" fillId="0" borderId="41" xfId="0" applyFont="1" applyBorder="1" applyAlignment="1">
      <alignment/>
    </xf>
    <xf numFmtId="0" fontId="1" fillId="0" borderId="50" xfId="0" applyFont="1" applyBorder="1" applyAlignment="1">
      <alignment/>
    </xf>
    <xf numFmtId="0" fontId="0" fillId="0" borderId="51" xfId="0" applyBorder="1" applyAlignment="1">
      <alignment/>
    </xf>
    <xf numFmtId="0" fontId="1" fillId="0" borderId="28" xfId="0" applyFont="1" applyBorder="1" applyAlignment="1">
      <alignment/>
    </xf>
    <xf numFmtId="0" fontId="0" fillId="0" borderId="17" xfId="0" applyBorder="1" applyAlignment="1">
      <alignment/>
    </xf>
    <xf numFmtId="0" fontId="14" fillId="0" borderId="40" xfId="0" applyFont="1" applyBorder="1" applyAlignment="1">
      <alignment horizontal="centerContinuous" vertical="center"/>
    </xf>
    <xf numFmtId="0" fontId="0" fillId="0" borderId="41" xfId="0" applyBorder="1" applyAlignment="1">
      <alignment horizontal="centerContinuous" vertical="center"/>
    </xf>
    <xf numFmtId="0" fontId="0" fillId="0" borderId="48" xfId="0" applyBorder="1" applyAlignment="1">
      <alignment horizontal="centerContinuous" vertical="center"/>
    </xf>
    <xf numFmtId="0" fontId="1" fillId="0" borderId="51" xfId="0" applyFont="1" applyBorder="1" applyAlignment="1">
      <alignment horizontal="center" vertical="center"/>
    </xf>
    <xf numFmtId="0" fontId="1" fillId="0" borderId="41" xfId="0" applyFont="1" applyBorder="1" applyAlignment="1">
      <alignment horizontal="centerContinuous" vertical="center"/>
    </xf>
    <xf numFmtId="0" fontId="1" fillId="0" borderId="48" xfId="0" applyFont="1" applyBorder="1" applyAlignment="1">
      <alignment horizontal="center" vertical="center"/>
    </xf>
    <xf numFmtId="0" fontId="1" fillId="0" borderId="48" xfId="0" applyFont="1" applyBorder="1" applyAlignment="1">
      <alignment horizontal="centerContinuous" vertical="center"/>
    </xf>
    <xf numFmtId="0" fontId="9" fillId="0" borderId="41" xfId="0" applyFont="1" applyBorder="1" applyAlignment="1">
      <alignment horizontal="centerContinuous" vertical="center"/>
    </xf>
    <xf numFmtId="0" fontId="0" fillId="20" borderId="41" xfId="0" applyFill="1" applyBorder="1" applyAlignment="1">
      <alignment/>
    </xf>
    <xf numFmtId="0" fontId="0" fillId="20" borderId="48" xfId="0" applyFill="1" applyBorder="1" applyAlignment="1">
      <alignment/>
    </xf>
    <xf numFmtId="0" fontId="0" fillId="0" borderId="14" xfId="0" applyBorder="1" applyAlignment="1">
      <alignment/>
    </xf>
    <xf numFmtId="0" fontId="9" fillId="0" borderId="26" xfId="0" applyFont="1" applyBorder="1" applyAlignment="1">
      <alignment horizontal="centerContinuous" vertical="center"/>
    </xf>
    <xf numFmtId="0" fontId="0" fillId="0" borderId="23" xfId="0" applyBorder="1" applyAlignment="1">
      <alignment/>
    </xf>
    <xf numFmtId="0" fontId="0" fillId="20" borderId="26" xfId="0" applyFill="1" applyBorder="1" applyAlignment="1">
      <alignment/>
    </xf>
    <xf numFmtId="0" fontId="0" fillId="20" borderId="23" xfId="0" applyFill="1" applyBorder="1" applyAlignment="1">
      <alignment/>
    </xf>
    <xf numFmtId="0" fontId="17" fillId="0" borderId="0" xfId="0" applyFont="1" applyAlignment="1">
      <alignment vertical="center"/>
    </xf>
    <xf numFmtId="0" fontId="0" fillId="0" borderId="52" xfId="0" applyBorder="1" applyAlignment="1">
      <alignment/>
    </xf>
    <xf numFmtId="0" fontId="17" fillId="0" borderId="0" xfId="0" applyFont="1" applyAlignment="1">
      <alignment horizontal="center" vertical="center"/>
    </xf>
    <xf numFmtId="0" fontId="1" fillId="0" borderId="40" xfId="0" applyFont="1" applyBorder="1" applyAlignment="1">
      <alignment horizontal="left" vertical="center"/>
    </xf>
    <xf numFmtId="0" fontId="1" fillId="0" borderId="40" xfId="0" applyFont="1" applyBorder="1" applyAlignment="1">
      <alignment vertical="top"/>
    </xf>
    <xf numFmtId="0" fontId="1" fillId="0" borderId="49" xfId="0" applyFont="1" applyBorder="1" applyAlignment="1">
      <alignment/>
    </xf>
    <xf numFmtId="0" fontId="1" fillId="0" borderId="49" xfId="0" applyFont="1" applyBorder="1" applyAlignment="1">
      <alignment vertical="top"/>
    </xf>
    <xf numFmtId="0" fontId="1" fillId="0" borderId="40" xfId="0" applyFont="1" applyBorder="1" applyAlignment="1">
      <alignment/>
    </xf>
    <xf numFmtId="0" fontId="29" fillId="0" borderId="14" xfId="0" applyFont="1" applyBorder="1" applyAlignment="1">
      <alignment/>
    </xf>
    <xf numFmtId="0" fontId="29" fillId="0" borderId="26" xfId="0" applyFont="1" applyBorder="1" applyAlignment="1">
      <alignment/>
    </xf>
    <xf numFmtId="0" fontId="20" fillId="0" borderId="0" xfId="0" applyFont="1" applyBorder="1" applyAlignment="1">
      <alignment horizontal="centerContinuous" vertical="top"/>
    </xf>
    <xf numFmtId="0" fontId="0" fillId="0" borderId="0" xfId="0" applyBorder="1" applyAlignment="1">
      <alignment horizontal="centerContinuous"/>
    </xf>
    <xf numFmtId="0" fontId="17" fillId="0" borderId="0" xfId="0" applyFont="1" applyBorder="1" applyAlignment="1">
      <alignment/>
    </xf>
    <xf numFmtId="0" fontId="17"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Border="1" applyAlignment="1">
      <alignment vertical="center"/>
    </xf>
    <xf numFmtId="0" fontId="14" fillId="0" borderId="0" xfId="0" applyFont="1" applyBorder="1" applyAlignment="1">
      <alignment horizontal="centerContinuous" vertical="center"/>
    </xf>
    <xf numFmtId="0" fontId="0" fillId="0" borderId="0" xfId="0" applyBorder="1" applyAlignment="1">
      <alignment horizontal="centerContinuous" vertical="center"/>
    </xf>
    <xf numFmtId="0" fontId="1" fillId="0" borderId="0" xfId="0" applyFont="1" applyBorder="1" applyAlignment="1">
      <alignment horizontal="center" vertical="center"/>
    </xf>
    <xf numFmtId="0" fontId="1" fillId="0" borderId="0" xfId="0" applyFont="1" applyBorder="1" applyAlignment="1">
      <alignment horizontal="centerContinuous" vertical="center"/>
    </xf>
    <xf numFmtId="0" fontId="9" fillId="0" borderId="0" xfId="0" applyFont="1" applyBorder="1" applyAlignment="1">
      <alignment horizontal="centerContinuous" vertical="center"/>
    </xf>
    <xf numFmtId="0" fontId="0" fillId="0" borderId="0" xfId="0" applyFill="1" applyBorder="1" applyAlignment="1">
      <alignment/>
    </xf>
    <xf numFmtId="0" fontId="17"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vertical="top"/>
    </xf>
    <xf numFmtId="0" fontId="29" fillId="0" borderId="0" xfId="0" applyFont="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centerContinuous" vertical="center"/>
    </xf>
    <xf numFmtId="0" fontId="0" fillId="0" borderId="0" xfId="0" applyFill="1" applyBorder="1" applyAlignment="1">
      <alignment horizontal="centerContinuous" vertical="center"/>
    </xf>
    <xf numFmtId="0" fontId="16" fillId="4" borderId="0" xfId="0" applyFont="1" applyFill="1" applyAlignment="1">
      <alignment/>
    </xf>
    <xf numFmtId="0" fontId="0" fillId="4" borderId="0" xfId="0" applyFill="1" applyAlignment="1">
      <alignment/>
    </xf>
    <xf numFmtId="0" fontId="20" fillId="0" borderId="0" xfId="0" applyFont="1" applyBorder="1" applyAlignment="1">
      <alignment horizontal="center"/>
    </xf>
    <xf numFmtId="0" fontId="0" fillId="0" borderId="34" xfId="0" applyBorder="1" applyAlignment="1">
      <alignment/>
    </xf>
    <xf numFmtId="0" fontId="0" fillId="0" borderId="14" xfId="0" applyFill="1" applyBorder="1" applyAlignment="1">
      <alignment horizontal="left"/>
    </xf>
    <xf numFmtId="0" fontId="0" fillId="0" borderId="24" xfId="0" applyFill="1" applyBorder="1" applyAlignment="1">
      <alignment horizontal="left"/>
    </xf>
    <xf numFmtId="0" fontId="0" fillId="7" borderId="14" xfId="0" applyFill="1" applyBorder="1" applyAlignment="1">
      <alignment horizontal="left"/>
    </xf>
    <xf numFmtId="49" fontId="14" fillId="0" borderId="12"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49" fontId="14" fillId="0" borderId="43" xfId="0" applyNumberFormat="1" applyFont="1" applyFill="1" applyBorder="1" applyAlignment="1">
      <alignment horizontal="center" vertical="center"/>
    </xf>
    <xf numFmtId="0" fontId="27" fillId="0" borderId="0" xfId="0" applyFont="1" applyAlignment="1">
      <alignment/>
    </xf>
    <xf numFmtId="0" fontId="0" fillId="0" borderId="19" xfId="0" applyNumberFormat="1" applyFont="1" applyBorder="1" applyAlignment="1">
      <alignment/>
    </xf>
    <xf numFmtId="0" fontId="0" fillId="0" borderId="26" xfId="0" applyBorder="1" applyAlignment="1" applyProtection="1">
      <alignment/>
      <protection locked="0"/>
    </xf>
    <xf numFmtId="0" fontId="0" fillId="0" borderId="27" xfId="0" applyBorder="1" applyAlignment="1" applyProtection="1">
      <alignment/>
      <protection locked="0"/>
    </xf>
    <xf numFmtId="0" fontId="15" fillId="3" borderId="22" xfId="0" applyFont="1" applyFill="1" applyBorder="1" applyAlignment="1" applyProtection="1">
      <alignment horizontal="center"/>
      <protection locked="0"/>
    </xf>
    <xf numFmtId="0" fontId="15" fillId="3" borderId="53" xfId="0" applyFont="1" applyFill="1" applyBorder="1" applyAlignment="1" applyProtection="1">
      <alignment horizontal="center"/>
      <protection locked="0"/>
    </xf>
    <xf numFmtId="0" fontId="14" fillId="0" borderId="0" xfId="0" applyFont="1" applyFill="1" applyBorder="1" applyAlignment="1" applyProtection="1">
      <alignment horizontal="left" vertical="center"/>
      <protection/>
    </xf>
    <xf numFmtId="0" fontId="13" fillId="0" borderId="26" xfId="0" applyFont="1" applyFill="1" applyBorder="1" applyAlignment="1" applyProtection="1" quotePrefix="1">
      <alignment vertical="center"/>
      <protection/>
    </xf>
    <xf numFmtId="0" fontId="13" fillId="0" borderId="27" xfId="0" applyFont="1" applyFill="1" applyBorder="1" applyAlignment="1" applyProtection="1" quotePrefix="1">
      <alignment vertical="center"/>
      <protection/>
    </xf>
    <xf numFmtId="0" fontId="13" fillId="0" borderId="0" xfId="0" applyFont="1" applyFill="1" applyBorder="1" applyAlignment="1" applyProtection="1" quotePrefix="1">
      <alignment vertical="center"/>
      <protection/>
    </xf>
    <xf numFmtId="0" fontId="26" fillId="0" borderId="31" xfId="0" applyFont="1" applyBorder="1" applyAlignment="1" applyProtection="1">
      <alignment vertical="center"/>
      <protection/>
    </xf>
    <xf numFmtId="0" fontId="0" fillId="0" borderId="0" xfId="0" applyAlignment="1" applyProtection="1">
      <alignment/>
      <protection/>
    </xf>
    <xf numFmtId="0" fontId="0" fillId="19" borderId="0" xfId="0" applyFill="1" applyAlignment="1">
      <alignment/>
    </xf>
    <xf numFmtId="0" fontId="1" fillId="0" borderId="22" xfId="0" applyFont="1" applyBorder="1" applyAlignment="1">
      <alignment horizontal="center"/>
    </xf>
    <xf numFmtId="0" fontId="1" fillId="0" borderId="53" xfId="0" applyFont="1" applyBorder="1" applyAlignment="1">
      <alignment horizontal="center"/>
    </xf>
    <xf numFmtId="0" fontId="1" fillId="0" borderId="47" xfId="0" applyFont="1" applyBorder="1" applyAlignment="1">
      <alignment horizontal="center"/>
    </xf>
    <xf numFmtId="175" fontId="21" fillId="20" borderId="54" xfId="0" applyNumberFormat="1" applyFont="1" applyFill="1" applyBorder="1" applyAlignment="1">
      <alignment horizontal="center"/>
    </xf>
    <xf numFmtId="14" fontId="0" fillId="0" borderId="55" xfId="0" applyNumberFormat="1" applyFont="1" applyBorder="1" applyAlignment="1">
      <alignment horizontal="center"/>
    </xf>
    <xf numFmtId="14" fontId="0" fillId="0" borderId="47" xfId="0" applyNumberFormat="1" applyFont="1" applyBorder="1" applyAlignment="1">
      <alignment horizontal="center"/>
    </xf>
    <xf numFmtId="0" fontId="21" fillId="20" borderId="37" xfId="0" applyFont="1" applyFill="1" applyBorder="1" applyAlignment="1">
      <alignment horizontal="center"/>
    </xf>
    <xf numFmtId="0" fontId="0" fillId="0" borderId="56" xfId="0" applyFont="1" applyBorder="1" applyAlignment="1">
      <alignment horizontal="left"/>
    </xf>
    <xf numFmtId="0" fontId="0" fillId="0" borderId="53" xfId="0" applyFont="1" applyBorder="1" applyAlignment="1">
      <alignment horizontal="left"/>
    </xf>
    <xf numFmtId="0" fontId="31" fillId="0" borderId="0" xfId="0" applyFont="1" applyAlignment="1">
      <alignment/>
    </xf>
    <xf numFmtId="0" fontId="18" fillId="4" borderId="16" xfId="0" applyFont="1" applyFill="1" applyBorder="1" applyAlignment="1">
      <alignment vertical="center"/>
    </xf>
    <xf numFmtId="49" fontId="18" fillId="0" borderId="16" xfId="0" applyNumberFormat="1" applyFont="1" applyFill="1" applyBorder="1" applyAlignment="1">
      <alignment horizontal="center" vertical="center" wrapText="1"/>
    </xf>
    <xf numFmtId="199" fontId="18" fillId="0" borderId="16" xfId="0" applyNumberFormat="1" applyFont="1" applyFill="1" applyBorder="1" applyAlignment="1">
      <alignment horizontal="center" vertical="center" wrapText="1"/>
    </xf>
    <xf numFmtId="0" fontId="18" fillId="0" borderId="16" xfId="0" applyFont="1" applyFill="1" applyBorder="1" applyAlignment="1">
      <alignment vertical="center"/>
    </xf>
    <xf numFmtId="199" fontId="18" fillId="0" borderId="16" xfId="0" applyNumberFormat="1" applyFont="1" applyFill="1" applyBorder="1" applyAlignment="1">
      <alignment horizontal="center" vertical="center"/>
    </xf>
    <xf numFmtId="0" fontId="18" fillId="0" borderId="16" xfId="0" applyFont="1" applyFill="1" applyBorder="1" applyAlignment="1">
      <alignment horizontal="left" vertical="center" wrapText="1"/>
    </xf>
    <xf numFmtId="0" fontId="18" fillId="4" borderId="16"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0" fillId="0" borderId="0" xfId="0" applyFont="1" applyAlignment="1">
      <alignment/>
    </xf>
    <xf numFmtId="0" fontId="20" fillId="0" borderId="57" xfId="0" applyFont="1" applyBorder="1" applyAlignment="1">
      <alignment horizontal="center"/>
    </xf>
    <xf numFmtId="0" fontId="17" fillId="7" borderId="0" xfId="0" applyFont="1" applyFill="1" applyAlignment="1">
      <alignment horizontal="center"/>
    </xf>
    <xf numFmtId="0" fontId="28" fillId="7" borderId="0" xfId="0" applyFont="1" applyFill="1" applyAlignment="1">
      <alignment horizontal="center"/>
    </xf>
    <xf numFmtId="0" fontId="31" fillId="0" borderId="0" xfId="0" applyFont="1" applyAlignment="1">
      <alignment/>
    </xf>
    <xf numFmtId="0" fontId="19" fillId="0" borderId="0" xfId="0" applyFont="1" applyAlignment="1">
      <alignment horizontal="center" vertical="center"/>
    </xf>
    <xf numFmtId="0" fontId="0" fillId="0" borderId="0" xfId="0" applyAlignment="1">
      <alignment/>
    </xf>
    <xf numFmtId="0" fontId="30" fillId="0" borderId="57" xfId="0" applyFont="1" applyBorder="1" applyAlignment="1">
      <alignment horizontal="center"/>
    </xf>
    <xf numFmtId="0" fontId="31" fillId="0" borderId="57" xfId="0" applyFont="1" applyBorder="1" applyAlignment="1">
      <alignment horizontal="center"/>
    </xf>
    <xf numFmtId="0" fontId="0" fillId="0" borderId="57" xfId="0" applyBorder="1" applyAlignment="1">
      <alignment horizontal="center"/>
    </xf>
    <xf numFmtId="0" fontId="9" fillId="7" borderId="51" xfId="0" applyFont="1" applyFill="1" applyBorder="1" applyAlignment="1">
      <alignment horizontal="center" vertical="center"/>
    </xf>
    <xf numFmtId="0" fontId="0" fillId="0" borderId="39" xfId="0" applyBorder="1" applyAlignment="1">
      <alignment horizontal="center" vertical="center"/>
    </xf>
    <xf numFmtId="0" fontId="9" fillId="7" borderId="57" xfId="0" applyFont="1" applyFill="1" applyBorder="1" applyAlignment="1">
      <alignment horizontal="center"/>
    </xf>
    <xf numFmtId="0" fontId="9" fillId="7" borderId="58" xfId="0" applyFont="1" applyFill="1" applyBorder="1" applyAlignment="1">
      <alignment horizontal="center"/>
    </xf>
    <xf numFmtId="0" fontId="5" fillId="4" borderId="0" xfId="0" applyFont="1" applyFill="1" applyAlignment="1">
      <alignment horizontal="center"/>
    </xf>
    <xf numFmtId="0" fontId="0" fillId="4" borderId="0" xfId="0" applyFill="1" applyAlignment="1">
      <alignment horizontal="center"/>
    </xf>
    <xf numFmtId="0" fontId="5" fillId="24" borderId="0" xfId="0" applyFont="1" applyFill="1" applyAlignment="1">
      <alignment horizontal="center"/>
    </xf>
    <xf numFmtId="0" fontId="0" fillId="24" borderId="0" xfId="0" applyFill="1" applyAlignment="1">
      <alignment horizontal="center"/>
    </xf>
    <xf numFmtId="0" fontId="9" fillId="24" borderId="0" xfId="0" applyFont="1" applyFill="1" applyAlignment="1">
      <alignment horizontal="center"/>
    </xf>
    <xf numFmtId="0" fontId="3" fillId="0" borderId="30"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16" fillId="4" borderId="0" xfId="0" applyFont="1" applyFill="1" applyAlignment="1">
      <alignment/>
    </xf>
    <xf numFmtId="0" fontId="0" fillId="4" borderId="0" xfId="0" applyFill="1" applyAlignment="1">
      <alignment/>
    </xf>
    <xf numFmtId="0" fontId="3" fillId="0" borderId="59" xfId="0" applyFont="1" applyBorder="1" applyAlignment="1">
      <alignment horizontal="center"/>
    </xf>
    <xf numFmtId="0" fontId="0" fillId="0" borderId="31" xfId="0" applyBorder="1" applyAlignment="1">
      <alignment horizontal="center"/>
    </xf>
    <xf numFmtId="0" fontId="0" fillId="0" borderId="60" xfId="0" applyBorder="1" applyAlignment="1">
      <alignment horizontal="center"/>
    </xf>
    <xf numFmtId="0" fontId="6" fillId="21" borderId="14" xfId="0" applyFont="1" applyFill="1" applyBorder="1" applyAlignment="1">
      <alignment/>
    </xf>
    <xf numFmtId="0" fontId="0" fillId="21" borderId="26" xfId="0" applyFill="1" applyBorder="1" applyAlignment="1">
      <alignment/>
    </xf>
    <xf numFmtId="0" fontId="0" fillId="0" borderId="26" xfId="0" applyBorder="1" applyAlignment="1">
      <alignment/>
    </xf>
    <xf numFmtId="0" fontId="0" fillId="0" borderId="23" xfId="0" applyBorder="1" applyAlignment="1">
      <alignment/>
    </xf>
    <xf numFmtId="49" fontId="1" fillId="0" borderId="14" xfId="0" applyNumberFormat="1" applyFont="1" applyBorder="1" applyAlignment="1">
      <alignment horizontal="center"/>
    </xf>
    <xf numFmtId="49" fontId="1" fillId="0" borderId="45" xfId="0" applyNumberFormat="1" applyFont="1" applyBorder="1" applyAlignment="1">
      <alignment horizontal="center"/>
    </xf>
    <xf numFmtId="49" fontId="3" fillId="0" borderId="10" xfId="0" applyNumberFormat="1" applyFont="1" applyBorder="1" applyAlignment="1">
      <alignment horizontal="center" vertical="center"/>
    </xf>
    <xf numFmtId="0" fontId="0" fillId="0" borderId="61" xfId="0" applyBorder="1" applyAlignment="1">
      <alignment/>
    </xf>
    <xf numFmtId="0" fontId="0" fillId="0" borderId="62" xfId="0" applyBorder="1" applyAlignment="1">
      <alignment/>
    </xf>
    <xf numFmtId="0" fontId="1" fillId="0" borderId="0" xfId="0" applyFont="1" applyBorder="1" applyAlignment="1">
      <alignment horizontal="left"/>
    </xf>
    <xf numFmtId="0" fontId="0" fillId="0" borderId="0" xfId="0" applyAlignment="1">
      <alignment horizontal="left"/>
    </xf>
    <xf numFmtId="0" fontId="4" fillId="4" borderId="0" xfId="0" applyFont="1" applyFill="1" applyAlignment="1">
      <alignment/>
    </xf>
    <xf numFmtId="0" fontId="17" fillId="7" borderId="40" xfId="0" applyFont="1" applyFill="1" applyBorder="1" applyAlignment="1">
      <alignment horizontal="center"/>
    </xf>
    <xf numFmtId="0" fontId="0" fillId="0" borderId="41" xfId="0" applyBorder="1" applyAlignment="1">
      <alignment/>
    </xf>
    <xf numFmtId="0" fontId="0" fillId="0" borderId="48" xfId="0" applyBorder="1" applyAlignment="1">
      <alignment/>
    </xf>
    <xf numFmtId="0" fontId="15" fillId="7" borderId="15" xfId="0" applyFont="1" applyFill="1" applyBorder="1" applyAlignment="1">
      <alignment horizontal="center"/>
    </xf>
    <xf numFmtId="0" fontId="0" fillId="0" borderId="28" xfId="0" applyBorder="1" applyAlignment="1">
      <alignment/>
    </xf>
    <xf numFmtId="0" fontId="0" fillId="0" borderId="17" xfId="0" applyBorder="1" applyAlignment="1">
      <alignment/>
    </xf>
    <xf numFmtId="0" fontId="15" fillId="24" borderId="41" xfId="0" applyFont="1" applyFill="1" applyBorder="1" applyAlignment="1">
      <alignment/>
    </xf>
    <xf numFmtId="0" fontId="15" fillId="24" borderId="28" xfId="0" applyFont="1" applyFill="1" applyBorder="1" applyAlignment="1">
      <alignment/>
    </xf>
    <xf numFmtId="0" fontId="26" fillId="0" borderId="31" xfId="0" applyFont="1" applyBorder="1" applyAlignment="1">
      <alignment horizontal="center"/>
    </xf>
    <xf numFmtId="0" fontId="0" fillId="0" borderId="31" xfId="0" applyBorder="1" applyAlignment="1">
      <alignment/>
    </xf>
    <xf numFmtId="0" fontId="24" fillId="24" borderId="0" xfId="0" applyFont="1" applyFill="1" applyAlignment="1">
      <alignment horizontal="center"/>
    </xf>
    <xf numFmtId="20" fontId="17" fillId="0" borderId="28" xfId="0" applyNumberFormat="1" applyFont="1" applyBorder="1" applyAlignment="1">
      <alignment horizontal="center" vertical="center"/>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28" xfId="0" applyFont="1" applyBorder="1" applyAlignment="1">
      <alignment horizontal="center" vertical="center"/>
    </xf>
    <xf numFmtId="14" fontId="17" fillId="0" borderId="28" xfId="0" applyNumberFormat="1" applyFont="1" applyBorder="1" applyAlignment="1">
      <alignment horizontal="center" vertical="center"/>
    </xf>
    <xf numFmtId="14"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Alignment="1">
      <alignment horizontal="center" vertical="center"/>
    </xf>
    <xf numFmtId="0" fontId="24" fillId="0" borderId="0" xfId="0" applyFont="1" applyAlignment="1">
      <alignment horizontal="left" vertical="center"/>
    </xf>
    <xf numFmtId="0" fontId="2" fillId="0" borderId="0" xfId="0" applyFont="1" applyAlignment="1">
      <alignment horizontal="left" vertical="center"/>
    </xf>
    <xf numFmtId="0" fontId="2" fillId="0" borderId="5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18" fillId="0" borderId="50" xfId="0" applyFont="1" applyBorder="1" applyAlignment="1">
      <alignment horizontal="left" vertical="center"/>
    </xf>
    <xf numFmtId="0" fontId="9" fillId="0" borderId="26" xfId="0" applyFont="1" applyBorder="1" applyAlignment="1">
      <alignment horizontal="center" vertical="center" wrapText="1"/>
    </xf>
    <xf numFmtId="14" fontId="28" fillId="0" borderId="28" xfId="0" applyNumberFormat="1" applyFont="1" applyBorder="1" applyAlignment="1">
      <alignment horizontal="center" vertical="center"/>
    </xf>
    <xf numFmtId="0" fontId="28" fillId="0" borderId="17" xfId="0" applyFont="1" applyBorder="1" applyAlignment="1">
      <alignment horizontal="center" vertical="center"/>
    </xf>
    <xf numFmtId="0" fontId="18" fillId="0" borderId="28" xfId="0" applyFont="1" applyBorder="1" applyAlignment="1">
      <alignment horizontal="left" vertical="center"/>
    </xf>
    <xf numFmtId="0" fontId="0" fillId="0" borderId="28" xfId="0" applyBorder="1" applyAlignment="1">
      <alignment horizontal="left" vertical="center"/>
    </xf>
    <xf numFmtId="0" fontId="0" fillId="0" borderId="17" xfId="0" applyBorder="1" applyAlignment="1">
      <alignment horizontal="left" vertical="center"/>
    </xf>
    <xf numFmtId="0" fontId="17" fillId="0" borderId="40" xfId="0" applyFont="1"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24" fillId="0" borderId="0" xfId="0" applyFont="1" applyBorder="1" applyAlignment="1">
      <alignment horizontal="left" vertical="center"/>
    </xf>
    <xf numFmtId="0" fontId="2" fillId="0" borderId="0" xfId="0" applyFont="1" applyBorder="1" applyAlignment="1">
      <alignment horizontal="left" vertical="center"/>
    </xf>
    <xf numFmtId="14" fontId="0" fillId="0" borderId="41" xfId="0" applyNumberFormat="1" applyBorder="1" applyAlignment="1">
      <alignment horizontal="right"/>
    </xf>
    <xf numFmtId="20" fontId="17"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14" fontId="0" fillId="0" borderId="0" xfId="0" applyNumberFormat="1" applyBorder="1" applyAlignment="1">
      <alignment horizontal="right"/>
    </xf>
    <xf numFmtId="0" fontId="0" fillId="0" borderId="0" xfId="0" applyBorder="1" applyAlignment="1">
      <alignment/>
    </xf>
    <xf numFmtId="49" fontId="20" fillId="0" borderId="0" xfId="0" applyNumberFormat="1"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2">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D8" sqref="D8"/>
    </sheetView>
  </sheetViews>
  <sheetFormatPr defaultColWidth="11.421875" defaultRowHeight="12.75"/>
  <cols>
    <col min="1" max="1" width="10.7109375" style="0" customWidth="1"/>
    <col min="2" max="2" width="6.7109375" style="93" customWidth="1"/>
    <col min="3" max="3" width="25.7109375" style="0" customWidth="1"/>
    <col min="4" max="4" width="33.7109375" style="0" customWidth="1"/>
    <col min="5" max="5" width="8.7109375" style="17" customWidth="1"/>
    <col min="6" max="6" width="12.421875" style="94" bestFit="1" customWidth="1"/>
    <col min="7" max="7" width="10.7109375" style="0" customWidth="1"/>
  </cols>
  <sheetData>
    <row r="1" spans="1:7" ht="15.75">
      <c r="A1" s="233" t="s">
        <v>166</v>
      </c>
      <c r="B1" s="234"/>
      <c r="C1" s="234"/>
      <c r="D1" s="234"/>
      <c r="E1" s="234"/>
      <c r="F1" s="234"/>
      <c r="G1" s="234"/>
    </row>
    <row r="2" spans="1:7" ht="15.75">
      <c r="A2" s="233" t="s">
        <v>167</v>
      </c>
      <c r="B2" s="234"/>
      <c r="C2" s="234"/>
      <c r="D2" s="234"/>
      <c r="E2" s="234"/>
      <c r="F2" s="234"/>
      <c r="G2" s="234"/>
    </row>
    <row r="3" spans="1:7" ht="86.25" customHeight="1">
      <c r="A3" s="235" t="s">
        <v>58</v>
      </c>
      <c r="B3" s="236"/>
      <c r="C3" s="236"/>
      <c r="D3" s="236"/>
      <c r="E3" s="236"/>
      <c r="F3" s="236"/>
      <c r="G3" s="236"/>
    </row>
    <row r="4" spans="2:7" ht="21" thickBot="1">
      <c r="B4" s="237" t="s">
        <v>169</v>
      </c>
      <c r="C4" s="237"/>
      <c r="D4" s="237"/>
      <c r="E4" s="237"/>
      <c r="F4" s="238"/>
      <c r="G4" s="191"/>
    </row>
    <row r="5" spans="2:6" ht="13.5" thickBot="1">
      <c r="B5" s="83" t="s">
        <v>59</v>
      </c>
      <c r="C5" s="84" t="s">
        <v>60</v>
      </c>
      <c r="D5" s="84" t="s">
        <v>49</v>
      </c>
      <c r="E5" s="84" t="s">
        <v>50</v>
      </c>
      <c r="F5" s="85" t="s">
        <v>61</v>
      </c>
    </row>
    <row r="6" spans="2:6" ht="15.75" thickTop="1">
      <c r="B6" s="228">
        <v>73</v>
      </c>
      <c r="C6" s="222" t="s">
        <v>170</v>
      </c>
      <c r="D6" s="222" t="s">
        <v>171</v>
      </c>
      <c r="E6" s="223" t="s">
        <v>172</v>
      </c>
      <c r="F6" s="224">
        <v>36567</v>
      </c>
    </row>
    <row r="7" spans="2:6" ht="15">
      <c r="B7" s="229">
        <v>74</v>
      </c>
      <c r="C7" s="225" t="s">
        <v>173</v>
      </c>
      <c r="D7" s="225" t="s">
        <v>174</v>
      </c>
      <c r="E7" s="223" t="s">
        <v>175</v>
      </c>
      <c r="F7" s="226">
        <v>36645</v>
      </c>
    </row>
    <row r="8" spans="2:6" ht="15">
      <c r="B8" s="229">
        <v>75</v>
      </c>
      <c r="C8" s="227" t="s">
        <v>213</v>
      </c>
      <c r="D8" s="227" t="s">
        <v>214</v>
      </c>
      <c r="E8" s="223" t="s">
        <v>176</v>
      </c>
      <c r="F8" s="226">
        <v>36881</v>
      </c>
    </row>
    <row r="9" spans="2:6" ht="15">
      <c r="B9" s="229">
        <v>76</v>
      </c>
      <c r="C9" s="225" t="s">
        <v>177</v>
      </c>
      <c r="D9" s="225" t="s">
        <v>178</v>
      </c>
      <c r="E9" s="223" t="s">
        <v>175</v>
      </c>
      <c r="F9" s="226">
        <v>36750</v>
      </c>
    </row>
    <row r="10" spans="2:6" ht="15">
      <c r="B10" s="229">
        <v>77</v>
      </c>
      <c r="C10" s="225" t="s">
        <v>179</v>
      </c>
      <c r="D10" s="225" t="s">
        <v>180</v>
      </c>
      <c r="E10" s="223" t="s">
        <v>175</v>
      </c>
      <c r="F10" s="226">
        <v>36638</v>
      </c>
    </row>
    <row r="11" spans="2:6" ht="15">
      <c r="B11" s="229">
        <v>78</v>
      </c>
      <c r="C11" s="225" t="s">
        <v>181</v>
      </c>
      <c r="D11" s="225" t="s">
        <v>182</v>
      </c>
      <c r="E11" s="223" t="s">
        <v>172</v>
      </c>
      <c r="F11" s="224">
        <v>36681</v>
      </c>
    </row>
    <row r="12" spans="2:6" ht="15">
      <c r="B12" s="228">
        <v>79</v>
      </c>
      <c r="C12" s="222" t="s">
        <v>183</v>
      </c>
      <c r="D12" s="222" t="s">
        <v>184</v>
      </c>
      <c r="E12" s="223" t="s">
        <v>172</v>
      </c>
      <c r="F12" s="224">
        <v>36650</v>
      </c>
    </row>
    <row r="13" spans="2:6" ht="15">
      <c r="B13" s="229">
        <v>80</v>
      </c>
      <c r="C13" s="227" t="s">
        <v>185</v>
      </c>
      <c r="D13" s="227" t="s">
        <v>186</v>
      </c>
      <c r="E13" s="223" t="s">
        <v>176</v>
      </c>
      <c r="F13" s="226">
        <v>36616</v>
      </c>
    </row>
    <row r="14" spans="2:6" ht="15">
      <c r="B14" s="229">
        <v>81</v>
      </c>
      <c r="C14" s="225" t="s">
        <v>187</v>
      </c>
      <c r="D14" s="225" t="s">
        <v>188</v>
      </c>
      <c r="E14" s="223" t="s">
        <v>172</v>
      </c>
      <c r="F14" s="224">
        <v>36681</v>
      </c>
    </row>
    <row r="15" spans="2:6" ht="15">
      <c r="B15" s="229">
        <v>82</v>
      </c>
      <c r="C15" s="225" t="s">
        <v>189</v>
      </c>
      <c r="D15" s="225" t="s">
        <v>178</v>
      </c>
      <c r="E15" s="223" t="s">
        <v>175</v>
      </c>
      <c r="F15" s="226">
        <v>36686</v>
      </c>
    </row>
    <row r="16" spans="2:6" ht="15">
      <c r="B16" s="229">
        <v>83</v>
      </c>
      <c r="C16" s="225" t="s">
        <v>190</v>
      </c>
      <c r="D16" s="225" t="s">
        <v>174</v>
      </c>
      <c r="E16" s="223" t="s">
        <v>175</v>
      </c>
      <c r="F16" s="224">
        <v>36696</v>
      </c>
    </row>
    <row r="17" spans="2:6" ht="15">
      <c r="B17" s="229">
        <v>84</v>
      </c>
      <c r="C17" s="225" t="s">
        <v>191</v>
      </c>
      <c r="D17" s="225" t="s">
        <v>192</v>
      </c>
      <c r="E17" s="223" t="s">
        <v>175</v>
      </c>
      <c r="F17" s="226">
        <v>36835</v>
      </c>
    </row>
    <row r="18" spans="2:6" ht="15">
      <c r="B18" s="228">
        <v>85</v>
      </c>
      <c r="C18" s="222" t="s">
        <v>193</v>
      </c>
      <c r="D18" s="222" t="s">
        <v>194</v>
      </c>
      <c r="E18" s="223" t="s">
        <v>172</v>
      </c>
      <c r="F18" s="224">
        <v>36640</v>
      </c>
    </row>
    <row r="19" spans="2:6" ht="15">
      <c r="B19" s="229">
        <v>86</v>
      </c>
      <c r="C19" s="225" t="s">
        <v>195</v>
      </c>
      <c r="D19" s="225" t="s">
        <v>196</v>
      </c>
      <c r="E19" s="223" t="s">
        <v>175</v>
      </c>
      <c r="F19" s="226">
        <v>36826</v>
      </c>
    </row>
    <row r="20" spans="2:6" ht="15">
      <c r="B20" s="229">
        <v>87</v>
      </c>
      <c r="C20" s="227" t="s">
        <v>215</v>
      </c>
      <c r="D20" s="227" t="s">
        <v>216</v>
      </c>
      <c r="E20" s="223" t="s">
        <v>217</v>
      </c>
      <c r="F20" s="226">
        <v>36746</v>
      </c>
    </row>
    <row r="21" spans="2:6" ht="15">
      <c r="B21" s="229">
        <v>88</v>
      </c>
      <c r="C21" s="225" t="s">
        <v>197</v>
      </c>
      <c r="D21" s="225" t="s">
        <v>198</v>
      </c>
      <c r="E21" s="223" t="s">
        <v>175</v>
      </c>
      <c r="F21" s="224">
        <v>36631</v>
      </c>
    </row>
    <row r="22" spans="2:6" ht="15">
      <c r="B22" s="229">
        <v>89</v>
      </c>
      <c r="C22" s="225" t="s">
        <v>199</v>
      </c>
      <c r="D22" s="225" t="s">
        <v>184</v>
      </c>
      <c r="E22" s="223" t="s">
        <v>172</v>
      </c>
      <c r="F22" s="224">
        <v>36556</v>
      </c>
    </row>
    <row r="23" spans="2:6" ht="15">
      <c r="B23" s="229">
        <v>90</v>
      </c>
      <c r="C23" s="225" t="s">
        <v>200</v>
      </c>
      <c r="D23" s="225" t="s">
        <v>201</v>
      </c>
      <c r="E23" s="223" t="s">
        <v>175</v>
      </c>
      <c r="F23" s="224">
        <v>36720</v>
      </c>
    </row>
    <row r="24" spans="2:6" ht="15">
      <c r="B24" s="228">
        <v>91</v>
      </c>
      <c r="C24" s="222" t="s">
        <v>202</v>
      </c>
      <c r="D24" s="222" t="s">
        <v>174</v>
      </c>
      <c r="E24" s="223" t="s">
        <v>175</v>
      </c>
      <c r="F24" s="226">
        <v>36694</v>
      </c>
    </row>
    <row r="25" spans="2:6" ht="15">
      <c r="B25" s="229">
        <v>92</v>
      </c>
      <c r="C25" s="225" t="s">
        <v>203</v>
      </c>
      <c r="D25" s="225" t="s">
        <v>204</v>
      </c>
      <c r="E25" s="223" t="s">
        <v>172</v>
      </c>
      <c r="F25" s="224">
        <v>36777</v>
      </c>
    </row>
    <row r="26" spans="2:6" ht="15">
      <c r="B26" s="229">
        <v>93</v>
      </c>
      <c r="C26" s="225" t="s">
        <v>205</v>
      </c>
      <c r="D26" s="225" t="s">
        <v>206</v>
      </c>
      <c r="E26" s="223" t="s">
        <v>175</v>
      </c>
      <c r="F26" s="226">
        <v>36553</v>
      </c>
    </row>
    <row r="27" spans="2:6" ht="15">
      <c r="B27" s="229">
        <v>94</v>
      </c>
      <c r="C27" s="225" t="s">
        <v>207</v>
      </c>
      <c r="D27" s="225" t="s">
        <v>208</v>
      </c>
      <c r="E27" s="223" t="s">
        <v>175</v>
      </c>
      <c r="F27" s="226">
        <v>36791</v>
      </c>
    </row>
    <row r="28" spans="2:6" ht="15">
      <c r="B28" s="229">
        <v>95</v>
      </c>
      <c r="C28" s="225" t="s">
        <v>209</v>
      </c>
      <c r="D28" s="227" t="s">
        <v>210</v>
      </c>
      <c r="E28" s="223" t="s">
        <v>176</v>
      </c>
      <c r="F28" s="226">
        <v>36781</v>
      </c>
    </row>
    <row r="29" spans="2:6" ht="15">
      <c r="B29" s="229">
        <v>96</v>
      </c>
      <c r="C29" s="225" t="s">
        <v>211</v>
      </c>
      <c r="D29" s="225" t="s">
        <v>212</v>
      </c>
      <c r="E29" s="223" t="s">
        <v>172</v>
      </c>
      <c r="F29" s="224">
        <v>36652</v>
      </c>
    </row>
  </sheetData>
  <sheetProtection/>
  <mergeCells count="4">
    <mergeCell ref="A1:G1"/>
    <mergeCell ref="A2:G2"/>
    <mergeCell ref="A3:G3"/>
    <mergeCell ref="B4:F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W31"/>
  <sheetViews>
    <sheetView zoomScalePageLayoutView="0" workbookViewId="0" topLeftCell="A1">
      <selection activeCell="Q22" sqref="Q22"/>
    </sheetView>
  </sheetViews>
  <sheetFormatPr defaultColWidth="11.421875" defaultRowHeight="12.75"/>
  <cols>
    <col min="1" max="1" width="7.8515625" style="0" bestFit="1" customWidth="1"/>
    <col min="2" max="2" width="17.7109375" style="0" bestFit="1" customWidth="1"/>
    <col min="3" max="3" width="1.57421875" style="0" bestFit="1" customWidth="1"/>
    <col min="4" max="4" width="18.140625" style="0" bestFit="1" customWidth="1"/>
    <col min="5" max="5" width="3.00390625" style="0" bestFit="1" customWidth="1"/>
    <col min="6" max="6" width="1.421875" style="0" bestFit="1" customWidth="1"/>
    <col min="7" max="7" width="3.00390625" style="0" bestFit="1" customWidth="1"/>
    <col min="8" max="8" width="3.00390625" style="0" customWidth="1"/>
    <col min="9" max="9" width="1.421875" style="0" bestFit="1" customWidth="1"/>
    <col min="10" max="11" width="3.00390625" style="0" customWidth="1"/>
    <col min="12" max="12" width="1.421875" style="0" bestFit="1" customWidth="1"/>
    <col min="13" max="13" width="3.00390625" style="0" customWidth="1"/>
    <col min="14" max="14" width="3.00390625" style="0" bestFit="1" customWidth="1"/>
    <col min="15" max="15" width="1.421875" style="0" bestFit="1" customWidth="1"/>
    <col min="16" max="17" width="3.00390625" style="0" bestFit="1" customWidth="1"/>
    <col min="18" max="18" width="1.421875" style="0" bestFit="1" customWidth="1"/>
    <col min="19" max="19" width="3.00390625" style="0" bestFit="1" customWidth="1"/>
    <col min="20" max="20" width="3.28125" style="0" customWidth="1"/>
    <col min="21" max="21" width="1.421875" style="0" customWidth="1"/>
    <col min="22" max="22" width="3.28125" style="0" customWidth="1"/>
    <col min="23" max="23" width="2.7109375" style="0" customWidth="1"/>
  </cols>
  <sheetData>
    <row r="1" spans="1:22" ht="15.75">
      <c r="A1" s="269" t="str">
        <f>Datenblatt!A1</f>
        <v>BaWü JG-RLT Top24</v>
      </c>
      <c r="B1" s="270"/>
      <c r="C1" s="270"/>
      <c r="D1" s="270"/>
      <c r="E1" s="270"/>
      <c r="F1" s="270"/>
      <c r="G1" s="270"/>
      <c r="H1" s="270"/>
      <c r="I1" s="270"/>
      <c r="J1" s="270"/>
      <c r="K1" s="270"/>
      <c r="L1" s="270"/>
      <c r="M1" s="270"/>
      <c r="N1" s="270"/>
      <c r="O1" s="270"/>
      <c r="P1" s="270"/>
      <c r="Q1" s="270"/>
      <c r="R1" s="270"/>
      <c r="S1" s="270"/>
      <c r="T1" s="270"/>
      <c r="U1" s="270"/>
      <c r="V1" s="271"/>
    </row>
    <row r="2" spans="1:22" ht="15">
      <c r="A2" s="272" t="str">
        <f>Datenblatt!A2</f>
        <v>14.05.2011 - Offenburg / SbTTV</v>
      </c>
      <c r="B2" s="273"/>
      <c r="C2" s="273"/>
      <c r="D2" s="273"/>
      <c r="E2" s="273"/>
      <c r="F2" s="273"/>
      <c r="G2" s="273"/>
      <c r="H2" s="273"/>
      <c r="I2" s="273"/>
      <c r="J2" s="273"/>
      <c r="K2" s="273"/>
      <c r="L2" s="273"/>
      <c r="M2" s="273"/>
      <c r="N2" s="273"/>
      <c r="O2" s="273"/>
      <c r="P2" s="273"/>
      <c r="Q2" s="273"/>
      <c r="R2" s="273"/>
      <c r="S2" s="273"/>
      <c r="T2" s="273"/>
      <c r="U2" s="273"/>
      <c r="V2" s="274"/>
    </row>
    <row r="4" spans="1:22" ht="18">
      <c r="A4" s="279" t="s">
        <v>64</v>
      </c>
      <c r="B4" s="279"/>
      <c r="C4" s="279"/>
      <c r="D4" s="279"/>
      <c r="E4" s="279"/>
      <c r="F4" s="279"/>
      <c r="G4" s="279"/>
      <c r="H4" s="279"/>
      <c r="I4" s="279"/>
      <c r="J4" s="279"/>
      <c r="K4" s="279"/>
      <c r="L4" s="279"/>
      <c r="M4" s="279"/>
      <c r="N4" s="279"/>
      <c r="O4" s="279"/>
      <c r="P4" s="279"/>
      <c r="Q4" s="279"/>
      <c r="R4" s="279"/>
      <c r="S4" s="279"/>
      <c r="T4" s="279"/>
      <c r="U4" s="279"/>
      <c r="V4" s="279"/>
    </row>
    <row r="6" spans="1:22" ht="15">
      <c r="A6" s="95" t="s">
        <v>62</v>
      </c>
      <c r="B6" s="96"/>
      <c r="C6" s="275" t="str">
        <f>Raster!D3</f>
        <v>Jungen U12</v>
      </c>
      <c r="D6" s="270"/>
      <c r="E6" s="270"/>
      <c r="F6" s="270"/>
      <c r="G6" s="270"/>
      <c r="H6" s="270"/>
      <c r="I6" s="270"/>
      <c r="J6" s="270"/>
      <c r="K6" s="270"/>
      <c r="L6" s="270"/>
      <c r="M6" s="270"/>
      <c r="N6" s="270"/>
      <c r="O6" s="270"/>
      <c r="P6" s="270"/>
      <c r="Q6" s="270"/>
      <c r="R6" s="270"/>
      <c r="S6" s="270"/>
      <c r="T6" s="270"/>
      <c r="U6" s="270"/>
      <c r="V6" s="271"/>
    </row>
    <row r="7" spans="1:22" ht="15">
      <c r="A7" s="97" t="s">
        <v>63</v>
      </c>
      <c r="B7" s="98"/>
      <c r="C7" s="276" t="str">
        <f>Raster!BR4</f>
        <v>Finalrunde</v>
      </c>
      <c r="D7" s="273"/>
      <c r="E7" s="273"/>
      <c r="F7" s="273"/>
      <c r="G7" s="273"/>
      <c r="H7" s="273"/>
      <c r="I7" s="273"/>
      <c r="J7" s="273"/>
      <c r="K7" s="273"/>
      <c r="L7" s="273"/>
      <c r="M7" s="273"/>
      <c r="N7" s="273"/>
      <c r="O7" s="273"/>
      <c r="P7" s="273"/>
      <c r="Q7" s="273"/>
      <c r="R7" s="273"/>
      <c r="S7" s="273"/>
      <c r="T7" s="273"/>
      <c r="U7" s="273"/>
      <c r="V7" s="274"/>
    </row>
    <row r="8" ht="13.5" thickBot="1"/>
    <row r="9" spans="1:22" ht="12.75">
      <c r="A9" s="99" t="s">
        <v>88</v>
      </c>
      <c r="B9" s="100"/>
      <c r="C9" s="209"/>
      <c r="D9" s="102"/>
      <c r="E9" s="277" t="s">
        <v>66</v>
      </c>
      <c r="F9" s="278"/>
      <c r="G9" s="278"/>
      <c r="H9" s="277" t="s">
        <v>67</v>
      </c>
      <c r="I9" s="278"/>
      <c r="J9" s="278"/>
      <c r="K9" s="277" t="s">
        <v>68</v>
      </c>
      <c r="L9" s="278"/>
      <c r="M9" s="278"/>
      <c r="N9" s="277" t="s">
        <v>69</v>
      </c>
      <c r="O9" s="278"/>
      <c r="P9" s="278"/>
      <c r="Q9" s="277" t="s">
        <v>70</v>
      </c>
      <c r="R9" s="278"/>
      <c r="S9" s="278"/>
      <c r="T9" s="77"/>
      <c r="U9" s="103"/>
      <c r="V9" s="104"/>
    </row>
    <row r="10" spans="1:23" ht="13.5" thickBot="1">
      <c r="A10" s="116"/>
      <c r="B10" s="117" t="str">
        <f>Raster!BT6</f>
        <v>Eise, Tom</v>
      </c>
      <c r="C10" s="207" t="s">
        <v>71</v>
      </c>
      <c r="D10" s="118" t="str">
        <f>Raster!BT8</f>
        <v>Spitz, Marco </v>
      </c>
      <c r="E10" s="119">
        <v>11</v>
      </c>
      <c r="F10" s="120" t="str">
        <f>IF(G10="","",IF(AND(E10&lt;11,G10&lt;11),"F",":"))</f>
        <v>:</v>
      </c>
      <c r="G10" s="121">
        <v>1</v>
      </c>
      <c r="H10" s="122">
        <v>11</v>
      </c>
      <c r="I10" s="120" t="str">
        <f>IF(J10="","",IF(AND(H10&lt;11,J10&lt;11),"F",":"))</f>
        <v>:</v>
      </c>
      <c r="J10" s="121">
        <v>2</v>
      </c>
      <c r="K10" s="122">
        <v>11</v>
      </c>
      <c r="L10" s="120" t="str">
        <f>IF(M10="","",IF(AND(K10&lt;11,M10&lt;11),"F",":"))</f>
        <v>:</v>
      </c>
      <c r="M10" s="121">
        <v>5</v>
      </c>
      <c r="N10" s="122"/>
      <c r="O10" s="120">
        <f>IF(P10="","",IF(AND(N10&lt;11,P10&lt;11),"F",":"))</f>
      </c>
      <c r="P10" s="121"/>
      <c r="Q10" s="122"/>
      <c r="R10" s="120">
        <f>IF(S10="","",IF(AND(Q10&lt;11,S10&lt;11),"F",":"))</f>
      </c>
      <c r="S10" s="121"/>
      <c r="T10" s="123">
        <f>IF(E10="","",IF(E10&gt;G10,1,0)+IF(H10&gt;J10,1,0)+IF(K10&gt;M10,1,0)+IF(N10&gt;P10,1,0)+IF(Q10&gt;S10,1,0))</f>
        <v>3</v>
      </c>
      <c r="U10" s="120" t="str">
        <f>IF(V10&lt;&gt;"",":","")</f>
        <v>:</v>
      </c>
      <c r="V10" s="124">
        <f>IF(G10="","",IF(G10&gt;E10,1,0)+IF(J10&gt;H10,1,0)+IF(M10&gt;K10,1,0)+IF(P10&gt;N10,1,0)+IF(S10&gt;Q10,1,0))</f>
        <v>0</v>
      </c>
      <c r="W10" s="114">
        <f>IF(E10="",0,IF(AND(T10&gt;0,T10=V10),1,0))</f>
        <v>0</v>
      </c>
    </row>
    <row r="11" spans="1:20" ht="13.5" thickBot="1">
      <c r="A11" s="125"/>
      <c r="B11" s="126"/>
      <c r="C11" s="208"/>
      <c r="D11" s="126"/>
      <c r="E11" s="126"/>
      <c r="F11" s="126"/>
      <c r="G11" s="126"/>
      <c r="H11" s="126"/>
      <c r="I11" s="126"/>
      <c r="J11" s="126"/>
      <c r="K11" s="126"/>
      <c r="L11" s="126"/>
      <c r="M11" s="126"/>
      <c r="N11" s="126"/>
      <c r="O11" s="126"/>
      <c r="P11" s="126"/>
      <c r="Q11" s="126"/>
      <c r="R11" s="126"/>
      <c r="S11" s="126"/>
      <c r="T11" s="126"/>
    </row>
    <row r="12" spans="1:22" ht="12.75">
      <c r="A12" s="99" t="s">
        <v>89</v>
      </c>
      <c r="B12" s="100"/>
      <c r="C12" s="209"/>
      <c r="D12" s="102"/>
      <c r="E12" s="277" t="s">
        <v>66</v>
      </c>
      <c r="F12" s="278"/>
      <c r="G12" s="278"/>
      <c r="H12" s="277" t="s">
        <v>67</v>
      </c>
      <c r="I12" s="278"/>
      <c r="J12" s="278"/>
      <c r="K12" s="277" t="s">
        <v>68</v>
      </c>
      <c r="L12" s="278"/>
      <c r="M12" s="278"/>
      <c r="N12" s="277" t="s">
        <v>69</v>
      </c>
      <c r="O12" s="278"/>
      <c r="P12" s="278"/>
      <c r="Q12" s="277" t="s">
        <v>70</v>
      </c>
      <c r="R12" s="278"/>
      <c r="S12" s="278"/>
      <c r="T12" s="77"/>
      <c r="U12" s="103"/>
      <c r="V12" s="104"/>
    </row>
    <row r="13" spans="1:23" ht="13.5" thickBot="1">
      <c r="A13" s="116"/>
      <c r="B13" s="117" t="str">
        <f>Raster!BT9</f>
        <v>Kälberer, Chris</v>
      </c>
      <c r="C13" s="207" t="s">
        <v>71</v>
      </c>
      <c r="D13" s="118" t="str">
        <f>Raster!BT11</f>
        <v>Pickan, Mika</v>
      </c>
      <c r="E13" s="119">
        <v>11</v>
      </c>
      <c r="F13" s="120" t="str">
        <f>IF(G13="","",IF(AND(E13&lt;11,G13&lt;11),"F",":"))</f>
        <v>:</v>
      </c>
      <c r="G13" s="121">
        <v>8</v>
      </c>
      <c r="H13" s="122">
        <v>8</v>
      </c>
      <c r="I13" s="120" t="str">
        <f>IF(J13="","",IF(AND(H13&lt;11,J13&lt;11),"F",":"))</f>
        <v>:</v>
      </c>
      <c r="J13" s="121">
        <v>11</v>
      </c>
      <c r="K13" s="122">
        <v>7</v>
      </c>
      <c r="L13" s="120" t="str">
        <f>IF(M13="","",IF(AND(K13&lt;11,M13&lt;11),"F",":"))</f>
        <v>:</v>
      </c>
      <c r="M13" s="121">
        <v>11</v>
      </c>
      <c r="N13" s="122">
        <v>9</v>
      </c>
      <c r="O13" s="120" t="str">
        <f>IF(P13="","",IF(AND(N13&lt;11,P13&lt;11),"F",":"))</f>
        <v>:</v>
      </c>
      <c r="P13" s="121">
        <v>11</v>
      </c>
      <c r="Q13" s="122"/>
      <c r="R13" s="120">
        <f>IF(S13="","",IF(AND(Q13&lt;11,S13&lt;11),"F",":"))</f>
      </c>
      <c r="S13" s="121"/>
      <c r="T13" s="123">
        <f>IF(E13="","",IF(E13&gt;G13,1,0)+IF(H13&gt;J13,1,0)+IF(K13&gt;M13,1,0)+IF(N13&gt;P13,1,0)+IF(Q13&gt;S13,1,0))</f>
        <v>1</v>
      </c>
      <c r="U13" s="120" t="str">
        <f>IF(V13&lt;&gt;"",":","")</f>
        <v>:</v>
      </c>
      <c r="V13" s="124">
        <f>IF(G13="","",IF(G13&gt;E13,1,0)+IF(J13&gt;H13,1,0)+IF(M13&gt;K13,1,0)+IF(P13&gt;N13,1,0)+IF(S13&gt;Q13,1,0))</f>
        <v>3</v>
      </c>
      <c r="W13" s="114">
        <f>IF(E13="",0,IF(AND(T13&gt;0,T13=V13),1,0))</f>
        <v>0</v>
      </c>
    </row>
    <row r="14" spans="1:20" ht="13.5" thickBot="1">
      <c r="A14" s="125"/>
      <c r="B14" s="126"/>
      <c r="C14" s="208"/>
      <c r="D14" s="126"/>
      <c r="E14" s="126"/>
      <c r="F14" s="126"/>
      <c r="G14" s="126"/>
      <c r="H14" s="126"/>
      <c r="I14" s="126"/>
      <c r="J14" s="126"/>
      <c r="K14" s="126"/>
      <c r="L14" s="126"/>
      <c r="M14" s="126"/>
      <c r="N14" s="126"/>
      <c r="O14" s="126"/>
      <c r="P14" s="126"/>
      <c r="Q14" s="126"/>
      <c r="R14" s="126"/>
      <c r="S14" s="126"/>
      <c r="T14" s="126"/>
    </row>
    <row r="15" spans="1:22" ht="12.75">
      <c r="A15" s="99" t="s">
        <v>90</v>
      </c>
      <c r="B15" s="100"/>
      <c r="C15" s="209"/>
      <c r="D15" s="102"/>
      <c r="E15" s="277" t="s">
        <v>66</v>
      </c>
      <c r="F15" s="278"/>
      <c r="G15" s="278"/>
      <c r="H15" s="277" t="s">
        <v>67</v>
      </c>
      <c r="I15" s="278"/>
      <c r="J15" s="278"/>
      <c r="K15" s="277" t="s">
        <v>68</v>
      </c>
      <c r="L15" s="278"/>
      <c r="M15" s="278"/>
      <c r="N15" s="277" t="s">
        <v>69</v>
      </c>
      <c r="O15" s="278"/>
      <c r="P15" s="278"/>
      <c r="Q15" s="277" t="s">
        <v>70</v>
      </c>
      <c r="R15" s="278"/>
      <c r="S15" s="278"/>
      <c r="T15" s="77"/>
      <c r="U15" s="103"/>
      <c r="V15" s="104"/>
    </row>
    <row r="16" spans="1:23" ht="13.5" thickBot="1">
      <c r="A16" s="116"/>
      <c r="B16" s="117" t="str">
        <f>Raster!BT13</f>
        <v>Blessing, David</v>
      </c>
      <c r="C16" s="207" t="s">
        <v>71</v>
      </c>
      <c r="D16" s="118" t="str">
        <f>Raster!BT15</f>
        <v>Schmidt, Patrik</v>
      </c>
      <c r="E16" s="119">
        <v>9</v>
      </c>
      <c r="F16" s="120" t="str">
        <f>IF(G16="","",IF(AND(E16&lt;11,G16&lt;11),"F",":"))</f>
        <v>:</v>
      </c>
      <c r="G16" s="121">
        <v>11</v>
      </c>
      <c r="H16" s="122">
        <v>16</v>
      </c>
      <c r="I16" s="120" t="str">
        <f>IF(J16="","",IF(AND(H16&lt;11,J16&lt;11),"F",":"))</f>
        <v>:</v>
      </c>
      <c r="J16" s="121">
        <v>18</v>
      </c>
      <c r="K16" s="122">
        <v>11</v>
      </c>
      <c r="L16" s="120" t="str">
        <f>IF(M16="","",IF(AND(K16&lt;11,M16&lt;11),"F",":"))</f>
        <v>:</v>
      </c>
      <c r="M16" s="121">
        <v>6</v>
      </c>
      <c r="N16" s="122">
        <v>11</v>
      </c>
      <c r="O16" s="120" t="str">
        <f>IF(P16="","",IF(AND(N16&lt;11,P16&lt;11),"F",":"))</f>
        <v>:</v>
      </c>
      <c r="P16" s="121">
        <v>13</v>
      </c>
      <c r="Q16" s="122"/>
      <c r="R16" s="120">
        <f>IF(S16="","",IF(AND(Q16&lt;11,S16&lt;11),"F",":"))</f>
      </c>
      <c r="S16" s="121"/>
      <c r="T16" s="123">
        <f>IF(E16="","",IF(E16&gt;G16,1,0)+IF(H16&gt;J16,1,0)+IF(K16&gt;M16,1,0)+IF(N16&gt;P16,1,0)+IF(Q16&gt;S16,1,0))</f>
        <v>1</v>
      </c>
      <c r="U16" s="120" t="str">
        <f>IF(V16&lt;&gt;"",":","")</f>
        <v>:</v>
      </c>
      <c r="V16" s="124">
        <f>IF(G16="","",IF(G16&gt;E16,1,0)+IF(J16&gt;H16,1,0)+IF(M16&gt;K16,1,0)+IF(P16&gt;N16,1,0)+IF(S16&gt;Q16,1,0))</f>
        <v>3</v>
      </c>
      <c r="W16" s="114">
        <f>IF(E16="",0,IF(AND(T16&gt;0,T16=V16),1,0))</f>
        <v>0</v>
      </c>
    </row>
    <row r="17" ht="13.5" thickBot="1">
      <c r="C17" s="210"/>
    </row>
    <row r="18" spans="1:22" ht="12.75">
      <c r="A18" s="99" t="s">
        <v>91</v>
      </c>
      <c r="B18" s="100"/>
      <c r="C18" s="209"/>
      <c r="D18" s="102"/>
      <c r="E18" s="277" t="s">
        <v>66</v>
      </c>
      <c r="F18" s="278"/>
      <c r="G18" s="278"/>
      <c r="H18" s="277" t="s">
        <v>67</v>
      </c>
      <c r="I18" s="278"/>
      <c r="J18" s="278"/>
      <c r="K18" s="277" t="s">
        <v>68</v>
      </c>
      <c r="L18" s="278"/>
      <c r="M18" s="278"/>
      <c r="N18" s="277" t="s">
        <v>69</v>
      </c>
      <c r="O18" s="278"/>
      <c r="P18" s="278"/>
      <c r="Q18" s="277" t="s">
        <v>70</v>
      </c>
      <c r="R18" s="278"/>
      <c r="S18" s="278"/>
      <c r="T18" s="77"/>
      <c r="U18" s="103"/>
      <c r="V18" s="104"/>
    </row>
    <row r="19" spans="1:23" ht="13.5" thickBot="1">
      <c r="A19" s="116"/>
      <c r="B19" s="117" t="str">
        <f>Raster!BT16</f>
        <v>Engler, Linus</v>
      </c>
      <c r="C19" s="207" t="s">
        <v>71</v>
      </c>
      <c r="D19" s="118" t="str">
        <f>Raster!BT18</f>
        <v>Reis, Dominik</v>
      </c>
      <c r="E19" s="119">
        <v>11</v>
      </c>
      <c r="F19" s="120" t="str">
        <f>IF(G19="","",IF(AND(E19&lt;11,G19&lt;11),"F",":"))</f>
        <v>:</v>
      </c>
      <c r="G19" s="121">
        <v>8</v>
      </c>
      <c r="H19" s="122">
        <v>3</v>
      </c>
      <c r="I19" s="120" t="str">
        <f>IF(J19="","",IF(AND(H19&lt;11,J19&lt;11),"F",":"))</f>
        <v>:</v>
      </c>
      <c r="J19" s="121">
        <v>11</v>
      </c>
      <c r="K19" s="122">
        <v>11</v>
      </c>
      <c r="L19" s="120" t="str">
        <f>IF(M19="","",IF(AND(K19&lt;11,M19&lt;11),"F",":"))</f>
        <v>:</v>
      </c>
      <c r="M19" s="121">
        <v>7</v>
      </c>
      <c r="N19" s="122">
        <v>8</v>
      </c>
      <c r="O19" s="120" t="str">
        <f>IF(P19="","",IF(AND(N19&lt;11,P19&lt;11),"F",":"))</f>
        <v>:</v>
      </c>
      <c r="P19" s="121">
        <v>11</v>
      </c>
      <c r="Q19" s="122">
        <v>4</v>
      </c>
      <c r="R19" s="120" t="str">
        <f>IF(S19="","",IF(AND(Q19&lt;11,S19&lt;11),"F",":"))</f>
        <v>:</v>
      </c>
      <c r="S19" s="121">
        <v>11</v>
      </c>
      <c r="T19" s="123">
        <f>IF(E19="","",IF(E19&gt;G19,1,0)+IF(H19&gt;J19,1,0)+IF(K19&gt;M19,1,0)+IF(N19&gt;P19,1,0)+IF(Q19&gt;S19,1,0))</f>
        <v>2</v>
      </c>
      <c r="U19" s="120" t="str">
        <f>IF(V19&lt;&gt;"",":","")</f>
        <v>:</v>
      </c>
      <c r="V19" s="124">
        <f>IF(G19="","",IF(G19&gt;E19,1,0)+IF(J19&gt;H19,1,0)+IF(M19&gt;K19,1,0)+IF(P19&gt;N19,1,0)+IF(S19&gt;Q19,1,0))</f>
        <v>3</v>
      </c>
      <c r="W19" s="114">
        <f>IF(E19="",0,IF(AND(T19&gt;0,T19=V19),1,0))</f>
        <v>0</v>
      </c>
    </row>
    <row r="20" spans="1:20" ht="13.5" thickBot="1">
      <c r="A20" s="125"/>
      <c r="B20" s="126"/>
      <c r="C20" s="208"/>
      <c r="D20" s="126"/>
      <c r="E20" s="126"/>
      <c r="F20" s="126"/>
      <c r="G20" s="126"/>
      <c r="H20" s="126"/>
      <c r="I20" s="126"/>
      <c r="J20" s="126"/>
      <c r="K20" s="126"/>
      <c r="L20" s="126"/>
      <c r="M20" s="126"/>
      <c r="N20" s="126"/>
      <c r="O20" s="126"/>
      <c r="P20" s="126"/>
      <c r="Q20" s="126"/>
      <c r="R20" s="126"/>
      <c r="S20" s="126"/>
      <c r="T20" s="126"/>
    </row>
    <row r="21" spans="1:22" ht="12.75">
      <c r="A21" s="99" t="s">
        <v>92</v>
      </c>
      <c r="B21" s="100"/>
      <c r="C21" s="209"/>
      <c r="D21" s="102"/>
      <c r="E21" s="277" t="s">
        <v>66</v>
      </c>
      <c r="F21" s="278"/>
      <c r="G21" s="278"/>
      <c r="H21" s="277" t="s">
        <v>67</v>
      </c>
      <c r="I21" s="278"/>
      <c r="J21" s="278"/>
      <c r="K21" s="277" t="s">
        <v>68</v>
      </c>
      <c r="L21" s="278"/>
      <c r="M21" s="278"/>
      <c r="N21" s="277" t="s">
        <v>69</v>
      </c>
      <c r="O21" s="278"/>
      <c r="P21" s="278"/>
      <c r="Q21" s="277" t="s">
        <v>70</v>
      </c>
      <c r="R21" s="278"/>
      <c r="S21" s="278"/>
      <c r="T21" s="77"/>
      <c r="U21" s="103"/>
      <c r="V21" s="104"/>
    </row>
    <row r="22" spans="1:23" ht="13.5" thickBot="1">
      <c r="A22" s="116"/>
      <c r="B22" s="117" t="str">
        <f>Raster!BT21</f>
        <v>Stegemann, Torben</v>
      </c>
      <c r="C22" s="207" t="s">
        <v>71</v>
      </c>
      <c r="D22" s="118" t="str">
        <f>Raster!BT23</f>
        <v>Stolz, Sven</v>
      </c>
      <c r="E22" s="119">
        <v>11</v>
      </c>
      <c r="F22" s="120" t="str">
        <f>IF(G22="","",IF(AND(E22&lt;11,G22&lt;11),"F",":"))</f>
        <v>:</v>
      </c>
      <c r="G22" s="121">
        <v>6</v>
      </c>
      <c r="H22" s="122">
        <v>9</v>
      </c>
      <c r="I22" s="120" t="str">
        <f>IF(J22="","",IF(AND(H22&lt;11,J22&lt;11),"F",":"))</f>
        <v>:</v>
      </c>
      <c r="J22" s="121">
        <v>11</v>
      </c>
      <c r="K22" s="122">
        <v>8</v>
      </c>
      <c r="L22" s="120" t="str">
        <f>IF(M22="","",IF(AND(K22&lt;11,M22&lt;11),"F",":"))</f>
        <v>:</v>
      </c>
      <c r="M22" s="121">
        <v>11</v>
      </c>
      <c r="N22" s="122">
        <v>11</v>
      </c>
      <c r="O22" s="120" t="str">
        <f>IF(P22="","",IF(AND(N22&lt;11,P22&lt;11),"F",":"))</f>
        <v>:</v>
      </c>
      <c r="P22" s="121">
        <v>5</v>
      </c>
      <c r="Q22" s="122">
        <v>11</v>
      </c>
      <c r="R22" s="120" t="str">
        <f>IF(S22="","",IF(AND(Q22&lt;11,S22&lt;11),"F",":"))</f>
        <v>:</v>
      </c>
      <c r="S22" s="121">
        <v>9</v>
      </c>
      <c r="T22" s="123">
        <f>IF(E22="","",IF(E22&gt;G22,1,0)+IF(H22&gt;J22,1,0)+IF(K22&gt;M22,1,0)+IF(N22&gt;P22,1,0)+IF(Q22&gt;S22,1,0))</f>
        <v>3</v>
      </c>
      <c r="U22" s="120" t="str">
        <f>IF(V22&lt;&gt;"",":","")</f>
        <v>:</v>
      </c>
      <c r="V22" s="124">
        <f>IF(G22="","",IF(G22&gt;E22,1,0)+IF(J22&gt;H22,1,0)+IF(M22&gt;K22,1,0)+IF(P22&gt;N22,1,0)+IF(S22&gt;Q22,1,0))</f>
        <v>2</v>
      </c>
      <c r="W22" s="114">
        <f>IF(E22="",0,IF(AND(T22&gt;0,T22=V22),1,0))</f>
        <v>0</v>
      </c>
    </row>
    <row r="23" spans="1:20" ht="13.5" thickBot="1">
      <c r="A23" s="125"/>
      <c r="B23" s="126"/>
      <c r="C23" s="208"/>
      <c r="D23" s="126"/>
      <c r="E23" s="126"/>
      <c r="F23" s="126"/>
      <c r="G23" s="126"/>
      <c r="H23" s="126"/>
      <c r="I23" s="126"/>
      <c r="J23" s="126"/>
      <c r="K23" s="126"/>
      <c r="L23" s="126"/>
      <c r="M23" s="126"/>
      <c r="N23" s="126"/>
      <c r="O23" s="126"/>
      <c r="P23" s="126"/>
      <c r="Q23" s="126"/>
      <c r="R23" s="126"/>
      <c r="S23" s="126"/>
      <c r="T23" s="126"/>
    </row>
    <row r="24" spans="1:22" ht="12.75">
      <c r="A24" s="99" t="s">
        <v>93</v>
      </c>
      <c r="B24" s="100"/>
      <c r="C24" s="209"/>
      <c r="D24" s="102"/>
      <c r="E24" s="277" t="s">
        <v>66</v>
      </c>
      <c r="F24" s="278"/>
      <c r="G24" s="278"/>
      <c r="H24" s="277" t="s">
        <v>67</v>
      </c>
      <c r="I24" s="278"/>
      <c r="J24" s="278"/>
      <c r="K24" s="277" t="s">
        <v>68</v>
      </c>
      <c r="L24" s="278"/>
      <c r="M24" s="278"/>
      <c r="N24" s="277" t="s">
        <v>69</v>
      </c>
      <c r="O24" s="278"/>
      <c r="P24" s="278"/>
      <c r="Q24" s="277" t="s">
        <v>70</v>
      </c>
      <c r="R24" s="278"/>
      <c r="S24" s="278"/>
      <c r="T24" s="77"/>
      <c r="U24" s="103"/>
      <c r="V24" s="104"/>
    </row>
    <row r="25" spans="1:23" ht="13.5" thickBot="1">
      <c r="A25" s="116"/>
      <c r="B25" s="117" t="str">
        <f>Raster!BT24</f>
        <v>Raake, Len</v>
      </c>
      <c r="C25" s="207" t="s">
        <v>71</v>
      </c>
      <c r="D25" s="118" t="str">
        <f>Raster!BT26</f>
        <v>Leupolz, Maximilian</v>
      </c>
      <c r="E25" s="119">
        <v>13</v>
      </c>
      <c r="F25" s="120" t="str">
        <f>IF(G25="","",IF(AND(E25&lt;11,G25&lt;11),"F",":"))</f>
        <v>:</v>
      </c>
      <c r="G25" s="121">
        <v>15</v>
      </c>
      <c r="H25" s="122">
        <v>11</v>
      </c>
      <c r="I25" s="120" t="str">
        <f>IF(J25="","",IF(AND(H25&lt;11,J25&lt;11),"F",":"))</f>
        <v>:</v>
      </c>
      <c r="J25" s="121">
        <v>8</v>
      </c>
      <c r="K25" s="122">
        <v>11</v>
      </c>
      <c r="L25" s="120" t="str">
        <f>IF(M25="","",IF(AND(K25&lt;11,M25&lt;11),"F",":"))</f>
        <v>:</v>
      </c>
      <c r="M25" s="121">
        <v>5</v>
      </c>
      <c r="N25" s="122">
        <v>11</v>
      </c>
      <c r="O25" s="120" t="str">
        <f>IF(P25="","",IF(AND(N25&lt;11,P25&lt;11),"F",":"))</f>
        <v>:</v>
      </c>
      <c r="P25" s="121">
        <v>2</v>
      </c>
      <c r="Q25" s="122"/>
      <c r="R25" s="120">
        <f>IF(S25="","",IF(AND(Q25&lt;11,S25&lt;11),"F",":"))</f>
      </c>
      <c r="S25" s="121"/>
      <c r="T25" s="123">
        <f>IF(E25="","",IF(E25&gt;G25,1,0)+IF(H25&gt;J25,1,0)+IF(K25&gt;M25,1,0)+IF(N25&gt;P25,1,0)+IF(Q25&gt;S25,1,0))</f>
        <v>3</v>
      </c>
      <c r="U25" s="120" t="str">
        <f>IF(V25&lt;&gt;"",":","")</f>
        <v>:</v>
      </c>
      <c r="V25" s="124">
        <f>IF(G25="","",IF(G25&gt;E25,1,0)+IF(J25&gt;H25,1,0)+IF(M25&gt;K25,1,0)+IF(P25&gt;N25,1,0)+IF(S25&gt;Q25,1,0))</f>
        <v>1</v>
      </c>
      <c r="W25" s="114">
        <f>IF(E25="",0,IF(AND(T25&gt;0,T25=V25),1,0))</f>
        <v>0</v>
      </c>
    </row>
    <row r="26" ht="13.5" thickBot="1">
      <c r="C26" s="210"/>
    </row>
    <row r="27" spans="1:22" ht="12.75">
      <c r="A27" s="99" t="s">
        <v>94</v>
      </c>
      <c r="B27" s="100"/>
      <c r="C27" s="209"/>
      <c r="D27" s="102"/>
      <c r="E27" s="277" t="s">
        <v>66</v>
      </c>
      <c r="F27" s="278"/>
      <c r="G27" s="278"/>
      <c r="H27" s="277" t="s">
        <v>67</v>
      </c>
      <c r="I27" s="278"/>
      <c r="J27" s="278"/>
      <c r="K27" s="277" t="s">
        <v>68</v>
      </c>
      <c r="L27" s="278"/>
      <c r="M27" s="278"/>
      <c r="N27" s="277" t="s">
        <v>69</v>
      </c>
      <c r="O27" s="278"/>
      <c r="P27" s="278"/>
      <c r="Q27" s="277" t="s">
        <v>70</v>
      </c>
      <c r="R27" s="278"/>
      <c r="S27" s="278"/>
      <c r="T27" s="77"/>
      <c r="U27" s="103"/>
      <c r="V27" s="104"/>
    </row>
    <row r="28" spans="1:23" ht="13.5" thickBot="1">
      <c r="A28" s="116"/>
      <c r="B28" s="117" t="str">
        <f>Raster!BT28</f>
        <v>Schweizer, Tim</v>
      </c>
      <c r="C28" s="207" t="s">
        <v>71</v>
      </c>
      <c r="D28" s="118" t="str">
        <f>Raster!BT30</f>
        <v>Bäcker, Hannes</v>
      </c>
      <c r="E28" s="119">
        <v>9</v>
      </c>
      <c r="F28" s="120" t="str">
        <f>IF(G28="","",IF(AND(E28&lt;11,G28&lt;11),"F",":"))</f>
        <v>:</v>
      </c>
      <c r="G28" s="121">
        <v>11</v>
      </c>
      <c r="H28" s="122">
        <v>15</v>
      </c>
      <c r="I28" s="120" t="str">
        <f>IF(J28="","",IF(AND(H28&lt;11,J28&lt;11),"F",":"))</f>
        <v>:</v>
      </c>
      <c r="J28" s="121">
        <v>17</v>
      </c>
      <c r="K28" s="122">
        <v>4</v>
      </c>
      <c r="L28" s="120" t="str">
        <f>IF(M28="","",IF(AND(K28&lt;11,M28&lt;11),"F",":"))</f>
        <v>:</v>
      </c>
      <c r="M28" s="121">
        <v>11</v>
      </c>
      <c r="N28" s="122"/>
      <c r="O28" s="120">
        <f>IF(P28="","",IF(AND(N28&lt;11,P28&lt;11),"F",":"))</f>
      </c>
      <c r="P28" s="121"/>
      <c r="Q28" s="122"/>
      <c r="R28" s="120">
        <f>IF(S28="","",IF(AND(Q28&lt;11,S28&lt;11),"F",":"))</f>
      </c>
      <c r="S28" s="121"/>
      <c r="T28" s="123">
        <f>IF(E28="","",IF(E28&gt;G28,1,0)+IF(H28&gt;J28,1,0)+IF(K28&gt;M28,1,0)+IF(N28&gt;P28,1,0)+IF(Q28&gt;S28,1,0))</f>
        <v>0</v>
      </c>
      <c r="U28" s="120" t="str">
        <f>IF(V28&lt;&gt;"",":","")</f>
        <v>:</v>
      </c>
      <c r="V28" s="124">
        <f>IF(G28="","",IF(G28&gt;E28,1,0)+IF(J28&gt;H28,1,0)+IF(M28&gt;K28,1,0)+IF(P28&gt;N28,1,0)+IF(S28&gt;Q28,1,0))</f>
        <v>3</v>
      </c>
      <c r="W28" s="114">
        <f>IF(E28="",0,IF(AND(T28&gt;0,T28=V28),1,0))</f>
        <v>0</v>
      </c>
    </row>
    <row r="29" spans="1:20" ht="13.5" thickBot="1">
      <c r="A29" s="125"/>
      <c r="B29" s="126"/>
      <c r="C29" s="208"/>
      <c r="D29" s="126"/>
      <c r="E29" s="126"/>
      <c r="F29" s="126"/>
      <c r="G29" s="126"/>
      <c r="H29" s="126"/>
      <c r="I29" s="126"/>
      <c r="J29" s="126"/>
      <c r="K29" s="126"/>
      <c r="L29" s="126"/>
      <c r="M29" s="126"/>
      <c r="N29" s="126"/>
      <c r="O29" s="126"/>
      <c r="P29" s="126"/>
      <c r="Q29" s="126"/>
      <c r="R29" s="126"/>
      <c r="S29" s="126"/>
      <c r="T29" s="126"/>
    </row>
    <row r="30" spans="1:22" ht="12.75">
      <c r="A30" s="99" t="s">
        <v>95</v>
      </c>
      <c r="B30" s="100"/>
      <c r="C30" s="209"/>
      <c r="D30" s="102"/>
      <c r="E30" s="277" t="s">
        <v>66</v>
      </c>
      <c r="F30" s="278"/>
      <c r="G30" s="278"/>
      <c r="H30" s="277" t="s">
        <v>67</v>
      </c>
      <c r="I30" s="278"/>
      <c r="J30" s="278"/>
      <c r="K30" s="277" t="s">
        <v>68</v>
      </c>
      <c r="L30" s="278"/>
      <c r="M30" s="278"/>
      <c r="N30" s="277" t="s">
        <v>69</v>
      </c>
      <c r="O30" s="278"/>
      <c r="P30" s="278"/>
      <c r="Q30" s="277" t="s">
        <v>70</v>
      </c>
      <c r="R30" s="278"/>
      <c r="S30" s="278"/>
      <c r="T30" s="77"/>
      <c r="U30" s="103"/>
      <c r="V30" s="104"/>
    </row>
    <row r="31" spans="1:23" ht="13.5" thickBot="1">
      <c r="A31" s="116"/>
      <c r="B31" s="117" t="str">
        <f>Raster!BT31</f>
        <v>Siebel, Dominic</v>
      </c>
      <c r="C31" s="207" t="s">
        <v>71</v>
      </c>
      <c r="D31" s="118" t="str">
        <f>Raster!BT33</f>
        <v>Arnegger, Nico</v>
      </c>
      <c r="E31" s="119">
        <v>11</v>
      </c>
      <c r="F31" s="120" t="str">
        <f>IF(G31="","",IF(AND(E31&lt;11,G31&lt;11),"F",":"))</f>
        <v>:</v>
      </c>
      <c r="G31" s="121">
        <v>8</v>
      </c>
      <c r="H31" s="122">
        <v>11</v>
      </c>
      <c r="I31" s="120" t="str">
        <f>IF(J31="","",IF(AND(H31&lt;11,J31&lt;11),"F",":"))</f>
        <v>:</v>
      </c>
      <c r="J31" s="121">
        <v>8</v>
      </c>
      <c r="K31" s="122">
        <v>14</v>
      </c>
      <c r="L31" s="120" t="str">
        <f>IF(M31="","",IF(AND(K31&lt;11,M31&lt;11),"F",":"))</f>
        <v>:</v>
      </c>
      <c r="M31" s="121">
        <v>12</v>
      </c>
      <c r="N31" s="122"/>
      <c r="O31" s="120">
        <f>IF(P31="","",IF(AND(N31&lt;11,P31&lt;11),"F",":"))</f>
      </c>
      <c r="P31" s="121"/>
      <c r="Q31" s="122"/>
      <c r="R31" s="120">
        <f>IF(S31="","",IF(AND(Q31&lt;11,S31&lt;11),"F",":"))</f>
      </c>
      <c r="S31" s="121"/>
      <c r="T31" s="123">
        <f>IF(E31="","",IF(E31&gt;G31,1,0)+IF(H31&gt;J31,1,0)+IF(K31&gt;M31,1,0)+IF(N31&gt;P31,1,0)+IF(Q31&gt;S31,1,0))</f>
        <v>3</v>
      </c>
      <c r="U31" s="120" t="str">
        <f>IF(V31&lt;&gt;"",":","")</f>
        <v>:</v>
      </c>
      <c r="V31" s="124">
        <f>IF(G31="","",IF(G31&gt;E31,1,0)+IF(J31&gt;H31,1,0)+IF(M31&gt;K31,1,0)+IF(P31&gt;N31,1,0)+IF(S31&gt;Q31,1,0))</f>
        <v>0</v>
      </c>
      <c r="W31" s="114">
        <f>IF(E31="",0,IF(AND(T31&gt;0,T31=V31),1,0))</f>
        <v>0</v>
      </c>
    </row>
  </sheetData>
  <sheetProtection sheet="1" objects="1" scenarios="1" formatColumns="0" selectLockedCells="1"/>
  <mergeCells count="45">
    <mergeCell ref="H15:J15"/>
    <mergeCell ref="N18:P18"/>
    <mergeCell ref="Q18:S18"/>
    <mergeCell ref="E18:G18"/>
    <mergeCell ref="H18:J18"/>
    <mergeCell ref="K18:M18"/>
    <mergeCell ref="Q24:S24"/>
    <mergeCell ref="E21:G21"/>
    <mergeCell ref="H21:J21"/>
    <mergeCell ref="N21:P21"/>
    <mergeCell ref="K21:M21"/>
    <mergeCell ref="Q21:S21"/>
    <mergeCell ref="E24:G24"/>
    <mergeCell ref="H24:J24"/>
    <mergeCell ref="K24:M24"/>
    <mergeCell ref="N24:P24"/>
    <mergeCell ref="E12:G12"/>
    <mergeCell ref="H12:J12"/>
    <mergeCell ref="Q15:S15"/>
    <mergeCell ref="E9:G9"/>
    <mergeCell ref="Q12:S12"/>
    <mergeCell ref="K12:M12"/>
    <mergeCell ref="N12:P12"/>
    <mergeCell ref="K15:M15"/>
    <mergeCell ref="N15:P15"/>
    <mergeCell ref="E15:G15"/>
    <mergeCell ref="Q9:S9"/>
    <mergeCell ref="K9:M9"/>
    <mergeCell ref="N9:P9"/>
    <mergeCell ref="H9:J9"/>
    <mergeCell ref="A1:V1"/>
    <mergeCell ref="A2:V2"/>
    <mergeCell ref="C6:V6"/>
    <mergeCell ref="C7:V7"/>
    <mergeCell ref="A4:V4"/>
    <mergeCell ref="Q27:S27"/>
    <mergeCell ref="Q30:S30"/>
    <mergeCell ref="E30:G30"/>
    <mergeCell ref="H30:J30"/>
    <mergeCell ref="K30:M30"/>
    <mergeCell ref="N30:P30"/>
    <mergeCell ref="E27:G27"/>
    <mergeCell ref="H27:J27"/>
    <mergeCell ref="K27:M27"/>
    <mergeCell ref="N27:P27"/>
  </mergeCells>
  <conditionalFormatting sqref="W31 W28 W25 W22 W19 W16 W13 W10">
    <cfRule type="cellIs" priority="1" dxfId="0" operator="equal" stopIfTrue="1">
      <formula>1</formula>
    </cfRule>
  </conditionalFormatting>
  <conditionalFormatting sqref="F10 I10 L10 O10 R10 F13 I13 L13 O13 R13 F16 I16 L16 O16 R16 F19 I19 L19 O19 R19 F22 I22 L22 O22 R22 F25 I25 L25 O25 R25 F28 I28 L28 O28 R28 F31 I31 L31 O31 R31">
    <cfRule type="cellIs" priority="2" dxfId="0" operator="equal" stopIfTrue="1">
      <formula>"F"</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dimension ref="A1:AC529"/>
  <sheetViews>
    <sheetView showGridLines="0" zoomScale="75" zoomScaleNormal="75" zoomScalePageLayoutView="0" workbookViewId="0" topLeftCell="A1">
      <selection activeCell="A53" sqref="A53"/>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96</v>
      </c>
      <c r="B1" s="129"/>
      <c r="C1" s="129"/>
      <c r="D1" s="129"/>
      <c r="E1" s="129"/>
      <c r="F1" s="129"/>
      <c r="G1" s="129"/>
      <c r="H1" s="129"/>
      <c r="I1" s="129"/>
      <c r="J1" s="129"/>
      <c r="K1" s="129"/>
      <c r="L1" s="129"/>
      <c r="M1" s="129"/>
      <c r="N1" s="129"/>
      <c r="P1" s="128" t="str">
        <f>A1</f>
        <v>Schiedsrichterzettel - Runde 1</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96">
        <v>40677</v>
      </c>
      <c r="D3" s="297"/>
      <c r="E3" s="98"/>
      <c r="F3" s="280"/>
      <c r="G3" s="281"/>
      <c r="H3" s="282" t="str">
        <f>Raster!$C$5</f>
        <v>Gruppe A</v>
      </c>
      <c r="I3" s="283"/>
      <c r="J3" s="283"/>
      <c r="K3" s="281"/>
      <c r="L3" s="282"/>
      <c r="M3" s="283"/>
      <c r="N3" s="281"/>
      <c r="P3" s="97"/>
      <c r="Q3" s="98"/>
      <c r="R3" s="284">
        <f>$C$3</f>
        <v>40677</v>
      </c>
      <c r="S3" s="281"/>
      <c r="T3" s="98"/>
      <c r="U3" s="280"/>
      <c r="V3" s="281"/>
      <c r="W3" s="282" t="str">
        <f>$H$3</f>
        <v>Gruppe A</v>
      </c>
      <c r="X3" s="283"/>
      <c r="Y3" s="283"/>
      <c r="Z3" s="281"/>
      <c r="AA3" s="282"/>
      <c r="AB3" s="283"/>
      <c r="AC3" s="281"/>
    </row>
    <row r="4" spans="1:29" ht="24.75" customHeight="1">
      <c r="A4" s="133"/>
      <c r="B4" s="133" t="str">
        <f>Datenblatt!A1</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287">
        <f>Raster!B6</f>
        <v>73</v>
      </c>
      <c r="D10" s="289" t="str">
        <f>Raster!C6</f>
        <v>Eise, Tom</v>
      </c>
      <c r="E10" s="290"/>
      <c r="F10" s="290"/>
      <c r="G10" s="290"/>
      <c r="H10" s="290"/>
      <c r="I10" s="290"/>
      <c r="J10" s="291"/>
      <c r="L10" s="136"/>
      <c r="M10" s="1" t="s">
        <v>106</v>
      </c>
      <c r="N10" s="141"/>
      <c r="P10" s="135"/>
      <c r="Q10" s="138"/>
      <c r="R10" s="287">
        <f>Raster!B7</f>
        <v>74</v>
      </c>
      <c r="S10" s="289" t="str">
        <f>Raster!C7</f>
        <v>Siebel, Dominic</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Raster!B11</f>
        <v>78</v>
      </c>
      <c r="D28" s="289" t="str">
        <f>Raster!C11</f>
        <v>Leupolz, Maximilian</v>
      </c>
      <c r="E28" s="290"/>
      <c r="F28" s="290"/>
      <c r="G28" s="290"/>
      <c r="H28" s="290"/>
      <c r="I28" s="290"/>
      <c r="J28" s="291"/>
      <c r="L28" s="136"/>
      <c r="M28" s="1" t="s">
        <v>106</v>
      </c>
      <c r="N28" s="141"/>
      <c r="P28" s="135"/>
      <c r="Q28" s="138"/>
      <c r="R28" s="287">
        <f>Raster!B10</f>
        <v>77</v>
      </c>
      <c r="S28" s="289" t="str">
        <f>Raster!C10</f>
        <v>Hackenberg, Simon</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s="221" t="s">
        <v>168</v>
      </c>
      <c r="M52" s="311">
        <f>C3</f>
        <v>40677</v>
      </c>
      <c r="N52" s="270"/>
      <c r="P52" t="str">
        <f>$A$52</f>
        <v>Offenburg</v>
      </c>
      <c r="AB52" s="311">
        <f>$M$52</f>
        <v>40677</v>
      </c>
      <c r="AC52" s="270">
        <f>M52</f>
        <v>40677</v>
      </c>
    </row>
    <row r="54" spans="1:29" ht="24" customHeight="1">
      <c r="A54" s="128" t="str">
        <f>A1</f>
        <v>Schiedsrichterzettel - Runde 1</v>
      </c>
      <c r="B54" s="129"/>
      <c r="C54" s="129"/>
      <c r="D54" s="129"/>
      <c r="E54" s="129"/>
      <c r="F54" s="129"/>
      <c r="G54" s="129"/>
      <c r="H54" s="129"/>
      <c r="I54" s="129"/>
      <c r="J54" s="129"/>
      <c r="K54" s="129"/>
      <c r="L54" s="129"/>
      <c r="M54" s="129"/>
      <c r="N54" s="129"/>
      <c r="P54" s="170"/>
      <c r="Q54" s="171"/>
      <c r="R54" s="171"/>
      <c r="S54" s="171"/>
      <c r="T54" s="171"/>
      <c r="U54" s="171"/>
      <c r="V54" s="171"/>
      <c r="W54" s="171"/>
      <c r="X54" s="171"/>
      <c r="Y54" s="171"/>
      <c r="Z54" s="171"/>
      <c r="AA54" s="171"/>
      <c r="AB54" s="171"/>
      <c r="AC54" s="171"/>
    </row>
    <row r="55" spans="1:29" ht="15.75" customHeight="1">
      <c r="A55" s="130" t="s">
        <v>97</v>
      </c>
      <c r="B55" s="96"/>
      <c r="C55" s="96"/>
      <c r="D55" s="131"/>
      <c r="E55" s="132" t="s">
        <v>98</v>
      </c>
      <c r="F55" s="96"/>
      <c r="G55" s="131"/>
      <c r="H55" s="130" t="s">
        <v>99</v>
      </c>
      <c r="I55" s="96"/>
      <c r="J55" s="132"/>
      <c r="K55" s="131"/>
      <c r="L55" s="132" t="s">
        <v>100</v>
      </c>
      <c r="M55" s="96"/>
      <c r="N55" s="131"/>
      <c r="P55" s="172"/>
      <c r="Q55" s="138"/>
      <c r="R55" s="138"/>
      <c r="S55" s="138"/>
      <c r="T55" s="172"/>
      <c r="U55" s="138"/>
      <c r="V55" s="138"/>
      <c r="W55" s="172"/>
      <c r="X55" s="138"/>
      <c r="Y55" s="172"/>
      <c r="Z55" s="138"/>
      <c r="AA55" s="172"/>
      <c r="AB55" s="138"/>
      <c r="AC55" s="138"/>
    </row>
    <row r="56" spans="1:29" ht="18" customHeight="1">
      <c r="A56" s="97"/>
      <c r="B56" s="98"/>
      <c r="C56" s="284">
        <f>$C$3</f>
        <v>40677</v>
      </c>
      <c r="D56" s="281"/>
      <c r="E56" s="98"/>
      <c r="F56" s="280"/>
      <c r="G56" s="281"/>
      <c r="H56" s="282" t="str">
        <f>$H$3</f>
        <v>Gruppe A</v>
      </c>
      <c r="I56" s="283"/>
      <c r="J56" s="283"/>
      <c r="K56" s="281"/>
      <c r="L56" s="282"/>
      <c r="M56" s="283"/>
      <c r="N56" s="281"/>
      <c r="P56" s="138"/>
      <c r="Q56" s="138"/>
      <c r="R56" s="285"/>
      <c r="S56" s="286"/>
      <c r="T56" s="138"/>
      <c r="U56" s="312"/>
      <c r="V56" s="286"/>
      <c r="W56" s="286"/>
      <c r="X56" s="286"/>
      <c r="Y56" s="286"/>
      <c r="Z56" s="286"/>
      <c r="AA56" s="286"/>
      <c r="AB56" s="286"/>
      <c r="AC56" s="286"/>
    </row>
    <row r="57" spans="1:29" ht="24.75" customHeight="1">
      <c r="A57" s="134"/>
      <c r="B57" s="133" t="str">
        <f>$B$4</f>
        <v>BaWü JG-RLT Top24</v>
      </c>
      <c r="L57" s="295" t="str">
        <f>$L$4</f>
        <v>Jungen U12</v>
      </c>
      <c r="M57" s="295"/>
      <c r="N57" s="295"/>
      <c r="P57" s="174"/>
      <c r="Q57" s="175"/>
      <c r="R57" s="138"/>
      <c r="S57" s="138"/>
      <c r="T57" s="138"/>
      <c r="U57" s="138"/>
      <c r="V57" s="138"/>
      <c r="W57" s="138"/>
      <c r="X57" s="138"/>
      <c r="Y57" s="138"/>
      <c r="Z57" s="138"/>
      <c r="AA57" s="313"/>
      <c r="AB57" s="313"/>
      <c r="AC57" s="313"/>
    </row>
    <row r="58" spans="1:29" ht="4.5" customHeight="1">
      <c r="A58" s="95"/>
      <c r="B58" s="96"/>
      <c r="C58" s="96"/>
      <c r="D58" s="96"/>
      <c r="E58" s="96"/>
      <c r="F58" s="96"/>
      <c r="G58" s="96"/>
      <c r="H58" s="96"/>
      <c r="I58" s="96"/>
      <c r="J58" s="96"/>
      <c r="K58" s="96"/>
      <c r="L58" s="96"/>
      <c r="M58" s="96"/>
      <c r="N58" s="131"/>
      <c r="P58" s="138"/>
      <c r="Q58" s="138"/>
      <c r="R58" s="138"/>
      <c r="S58" s="138"/>
      <c r="T58" s="138"/>
      <c r="U58" s="138"/>
      <c r="V58" s="138"/>
      <c r="W58" s="138"/>
      <c r="X58" s="138"/>
      <c r="Y58" s="138"/>
      <c r="Z58" s="138"/>
      <c r="AA58" s="138"/>
      <c r="AB58" s="138"/>
      <c r="AC58" s="138"/>
    </row>
    <row r="59" spans="1:29" ht="9.75" customHeight="1">
      <c r="A59" s="135"/>
      <c r="B59" s="136"/>
      <c r="C59" s="137" t="s">
        <v>101</v>
      </c>
      <c r="D59" s="137"/>
      <c r="E59" s="136"/>
      <c r="F59" s="137" t="s">
        <v>102</v>
      </c>
      <c r="G59" s="137"/>
      <c r="H59" s="136"/>
      <c r="I59" s="137" t="s">
        <v>103</v>
      </c>
      <c r="J59" s="137"/>
      <c r="K59" s="137"/>
      <c r="M59" s="138"/>
      <c r="N59" s="139"/>
      <c r="P59" s="138"/>
      <c r="Q59" s="138"/>
      <c r="R59" s="1"/>
      <c r="S59" s="1"/>
      <c r="T59" s="138"/>
      <c r="U59" s="1"/>
      <c r="V59" s="1"/>
      <c r="W59" s="138"/>
      <c r="X59" s="1"/>
      <c r="Y59" s="1"/>
      <c r="Z59" s="1"/>
      <c r="AA59" s="138"/>
      <c r="AB59" s="138"/>
      <c r="AC59" s="138"/>
    </row>
    <row r="60" spans="1:29" ht="4.5" customHeight="1">
      <c r="A60" s="135"/>
      <c r="M60" s="138"/>
      <c r="N60" s="139"/>
      <c r="P60" s="138"/>
      <c r="Q60" s="138"/>
      <c r="R60" s="138"/>
      <c r="S60" s="138"/>
      <c r="T60" s="138"/>
      <c r="U60" s="138"/>
      <c r="V60" s="138"/>
      <c r="W60" s="138"/>
      <c r="X60" s="138"/>
      <c r="Y60" s="138"/>
      <c r="Z60" s="138"/>
      <c r="AA60" s="138"/>
      <c r="AB60" s="138"/>
      <c r="AC60" s="138"/>
    </row>
    <row r="61" spans="1:29" ht="12.75" customHeight="1">
      <c r="A61" s="95"/>
      <c r="B61" s="96"/>
      <c r="C61" s="140" t="s">
        <v>104</v>
      </c>
      <c r="D61" s="140" t="s">
        <v>105</v>
      </c>
      <c r="E61" s="96"/>
      <c r="F61" s="140"/>
      <c r="G61" s="140"/>
      <c r="H61" s="96"/>
      <c r="I61" s="96"/>
      <c r="J61" s="131"/>
      <c r="M61" s="138"/>
      <c r="N61" s="139"/>
      <c r="P61" s="138"/>
      <c r="Q61" s="138"/>
      <c r="R61" s="1"/>
      <c r="S61" s="1"/>
      <c r="T61" s="138"/>
      <c r="U61" s="1"/>
      <c r="V61" s="1"/>
      <c r="W61" s="138"/>
      <c r="X61" s="138"/>
      <c r="Y61" s="138"/>
      <c r="Z61" s="138"/>
      <c r="AA61" s="138"/>
      <c r="AB61" s="138"/>
      <c r="AC61" s="138"/>
    </row>
    <row r="62" spans="1:29" ht="4.5" customHeight="1">
      <c r="A62" s="135"/>
      <c r="B62" s="138"/>
      <c r="C62" s="1"/>
      <c r="D62" s="1"/>
      <c r="E62" s="138"/>
      <c r="F62" s="1"/>
      <c r="G62" s="1"/>
      <c r="H62" s="138"/>
      <c r="I62" s="138"/>
      <c r="J62" s="139"/>
      <c r="M62" s="138"/>
      <c r="N62" s="139"/>
      <c r="P62" s="138"/>
      <c r="Q62" s="138"/>
      <c r="R62" s="1"/>
      <c r="S62" s="1"/>
      <c r="T62" s="138"/>
      <c r="U62" s="1"/>
      <c r="V62" s="1"/>
      <c r="W62" s="138"/>
      <c r="X62" s="138"/>
      <c r="Y62" s="138"/>
      <c r="Z62" s="138"/>
      <c r="AA62" s="138"/>
      <c r="AB62" s="138"/>
      <c r="AC62" s="138"/>
    </row>
    <row r="63" spans="1:29" ht="9.75" customHeight="1">
      <c r="A63" s="135"/>
      <c r="B63" s="138"/>
      <c r="C63" s="287">
        <f>Raster!B8</f>
        <v>75</v>
      </c>
      <c r="D63" s="289" t="str">
        <f>Raster!C8</f>
        <v>Adam, Jonas</v>
      </c>
      <c r="E63" s="290"/>
      <c r="F63" s="290"/>
      <c r="G63" s="290"/>
      <c r="H63" s="290"/>
      <c r="I63" s="290"/>
      <c r="J63" s="291"/>
      <c r="L63" s="136"/>
      <c r="M63" s="1" t="s">
        <v>106</v>
      </c>
      <c r="N63" s="141"/>
      <c r="P63" s="138"/>
      <c r="Q63" s="138"/>
      <c r="R63" s="287"/>
      <c r="S63" s="309"/>
      <c r="T63" s="310"/>
      <c r="U63" s="310"/>
      <c r="V63" s="310"/>
      <c r="W63" s="310"/>
      <c r="X63" s="310"/>
      <c r="Y63" s="310"/>
      <c r="Z63" s="138"/>
      <c r="AA63" s="138"/>
      <c r="AB63" s="1"/>
      <c r="AC63" s="1"/>
    </row>
    <row r="64" spans="1:29" ht="4.5" customHeight="1">
      <c r="A64" s="135"/>
      <c r="B64" s="138"/>
      <c r="C64" s="288"/>
      <c r="D64" s="290"/>
      <c r="E64" s="290"/>
      <c r="F64" s="290"/>
      <c r="G64" s="290"/>
      <c r="H64" s="290"/>
      <c r="I64" s="290"/>
      <c r="J64" s="291"/>
      <c r="M64" s="138"/>
      <c r="N64" s="139"/>
      <c r="P64" s="138"/>
      <c r="Q64" s="138"/>
      <c r="R64" s="308"/>
      <c r="S64" s="310"/>
      <c r="T64" s="310"/>
      <c r="U64" s="310"/>
      <c r="V64" s="310"/>
      <c r="W64" s="310"/>
      <c r="X64" s="310"/>
      <c r="Y64" s="310"/>
      <c r="Z64" s="138"/>
      <c r="AA64" s="138"/>
      <c r="AB64" s="138"/>
      <c r="AC64" s="138"/>
    </row>
    <row r="65" spans="1:29" ht="9.75" customHeight="1">
      <c r="A65" s="135"/>
      <c r="B65" s="138"/>
      <c r="C65" s="288"/>
      <c r="D65" s="290"/>
      <c r="E65" s="290"/>
      <c r="F65" s="290"/>
      <c r="G65" s="290"/>
      <c r="H65" s="290"/>
      <c r="I65" s="290"/>
      <c r="J65" s="291"/>
      <c r="L65" s="136"/>
      <c r="M65" s="1" t="s">
        <v>107</v>
      </c>
      <c r="N65" s="141"/>
      <c r="P65" s="138"/>
      <c r="Q65" s="138"/>
      <c r="R65" s="308"/>
      <c r="S65" s="310"/>
      <c r="T65" s="310"/>
      <c r="U65" s="310"/>
      <c r="V65" s="310"/>
      <c r="W65" s="310"/>
      <c r="X65" s="310"/>
      <c r="Y65" s="310"/>
      <c r="Z65" s="138"/>
      <c r="AA65" s="138"/>
      <c r="AB65" s="1"/>
      <c r="AC65" s="1"/>
    </row>
    <row r="66" spans="1:29" ht="4.5" customHeight="1">
      <c r="A66" s="135"/>
      <c r="B66" s="138"/>
      <c r="C66" s="288"/>
      <c r="D66" s="290"/>
      <c r="E66" s="290"/>
      <c r="F66" s="290"/>
      <c r="G66" s="290"/>
      <c r="H66" s="290"/>
      <c r="I66" s="290"/>
      <c r="J66" s="291"/>
      <c r="M66" s="138"/>
      <c r="N66" s="139"/>
      <c r="P66" s="138"/>
      <c r="Q66" s="138"/>
      <c r="R66" s="308"/>
      <c r="S66" s="310"/>
      <c r="T66" s="310"/>
      <c r="U66" s="310"/>
      <c r="V66" s="310"/>
      <c r="W66" s="310"/>
      <c r="X66" s="310"/>
      <c r="Y66" s="310"/>
      <c r="Z66" s="138"/>
      <c r="AA66" s="138"/>
      <c r="AB66" s="138"/>
      <c r="AC66" s="138"/>
    </row>
    <row r="67" spans="1:29" ht="9.75" customHeight="1">
      <c r="A67" s="135"/>
      <c r="B67" s="138"/>
      <c r="C67" s="288"/>
      <c r="D67" s="290"/>
      <c r="E67" s="290"/>
      <c r="F67" s="290"/>
      <c r="G67" s="290"/>
      <c r="H67" s="290"/>
      <c r="I67" s="290"/>
      <c r="J67" s="291"/>
      <c r="L67" s="142"/>
      <c r="M67" s="1" t="s">
        <v>107</v>
      </c>
      <c r="N67" s="141"/>
      <c r="P67" s="138"/>
      <c r="Q67" s="138"/>
      <c r="R67" s="308"/>
      <c r="S67" s="310"/>
      <c r="T67" s="310"/>
      <c r="U67" s="310"/>
      <c r="V67" s="310"/>
      <c r="W67" s="310"/>
      <c r="X67" s="310"/>
      <c r="Y67" s="310"/>
      <c r="Z67" s="138"/>
      <c r="AA67" s="138"/>
      <c r="AB67" s="1"/>
      <c r="AC67" s="1"/>
    </row>
    <row r="68" spans="1:29" ht="4.5" customHeight="1">
      <c r="A68" s="97"/>
      <c r="B68" s="98"/>
      <c r="C68" s="98"/>
      <c r="D68" s="98"/>
      <c r="E68" s="98"/>
      <c r="F68" s="98"/>
      <c r="G68" s="98"/>
      <c r="H68" s="98"/>
      <c r="I68" s="98"/>
      <c r="J68" s="139"/>
      <c r="L68" s="96"/>
      <c r="M68" s="143"/>
      <c r="N68" s="141"/>
      <c r="P68" s="138"/>
      <c r="Q68" s="138"/>
      <c r="R68" s="138"/>
      <c r="S68" s="138"/>
      <c r="T68" s="138"/>
      <c r="U68" s="138"/>
      <c r="V68" s="138"/>
      <c r="W68" s="138"/>
      <c r="X68" s="138"/>
      <c r="Y68" s="138"/>
      <c r="Z68" s="138"/>
      <c r="AA68" s="138"/>
      <c r="AB68" s="1"/>
      <c r="AC68" s="1"/>
    </row>
    <row r="69" spans="1:29" ht="12.75" customHeight="1">
      <c r="A69" s="95"/>
      <c r="B69" s="96"/>
      <c r="C69" s="96"/>
      <c r="D69" s="140" t="s">
        <v>108</v>
      </c>
      <c r="E69" s="96"/>
      <c r="F69" s="140"/>
      <c r="G69" s="140"/>
      <c r="H69" s="96"/>
      <c r="I69" s="96"/>
      <c r="J69" s="131"/>
      <c r="K69" s="96"/>
      <c r="L69" s="96"/>
      <c r="M69" s="96"/>
      <c r="N69" s="131"/>
      <c r="P69" s="138"/>
      <c r="Q69" s="138"/>
      <c r="R69" s="138"/>
      <c r="S69" s="1"/>
      <c r="T69" s="138"/>
      <c r="U69" s="1"/>
      <c r="V69" s="1"/>
      <c r="W69" s="138"/>
      <c r="X69" s="138"/>
      <c r="Y69" s="138"/>
      <c r="Z69" s="138"/>
      <c r="AA69" s="138"/>
      <c r="AB69" s="138"/>
      <c r="AC69" s="138"/>
    </row>
    <row r="70" spans="1:29" ht="4.5" customHeight="1">
      <c r="A70" s="135"/>
      <c r="B70" s="138"/>
      <c r="C70" s="138"/>
      <c r="D70" s="138"/>
      <c r="E70" s="138"/>
      <c r="F70" s="138"/>
      <c r="G70" s="138"/>
      <c r="H70" s="138"/>
      <c r="I70" s="138"/>
      <c r="J70" s="139"/>
      <c r="K70" s="138"/>
      <c r="L70" s="138"/>
      <c r="M70" s="138"/>
      <c r="N70" s="139"/>
      <c r="P70" s="138"/>
      <c r="Q70" s="138"/>
      <c r="R70" s="138"/>
      <c r="S70" s="138"/>
      <c r="T70" s="138"/>
      <c r="U70" s="138"/>
      <c r="V70" s="138"/>
      <c r="W70" s="138"/>
      <c r="X70" s="138"/>
      <c r="Y70" s="138"/>
      <c r="Z70" s="138"/>
      <c r="AA70" s="138"/>
      <c r="AB70" s="138"/>
      <c r="AC70" s="138"/>
    </row>
    <row r="71" spans="1:29" ht="9.75" customHeight="1">
      <c r="A71" s="135"/>
      <c r="B71" s="138"/>
      <c r="C71" s="138"/>
      <c r="D71" s="292"/>
      <c r="E71" s="293"/>
      <c r="F71" s="293"/>
      <c r="G71" s="293"/>
      <c r="H71" s="293"/>
      <c r="I71" s="293"/>
      <c r="J71" s="294"/>
      <c r="K71" s="138"/>
      <c r="L71" s="136"/>
      <c r="M71" s="1" t="s">
        <v>106</v>
      </c>
      <c r="N71" s="141"/>
      <c r="P71" s="138"/>
      <c r="Q71" s="138"/>
      <c r="R71" s="138"/>
      <c r="S71" s="292"/>
      <c r="T71" s="292"/>
      <c r="U71" s="292"/>
      <c r="V71" s="292"/>
      <c r="W71" s="292"/>
      <c r="X71" s="292"/>
      <c r="Y71" s="292"/>
      <c r="Z71" s="138"/>
      <c r="AA71" s="138"/>
      <c r="AB71" s="1"/>
      <c r="AC71" s="1"/>
    </row>
    <row r="72" spans="1:29" ht="4.5" customHeight="1">
      <c r="A72" s="135"/>
      <c r="B72" s="138"/>
      <c r="C72" s="138"/>
      <c r="D72" s="293"/>
      <c r="E72" s="293"/>
      <c r="F72" s="293"/>
      <c r="G72" s="293"/>
      <c r="H72" s="293"/>
      <c r="I72" s="293"/>
      <c r="J72" s="294"/>
      <c r="K72" s="138"/>
      <c r="L72" s="138"/>
      <c r="M72" s="138"/>
      <c r="N72" s="139"/>
      <c r="P72" s="138"/>
      <c r="Q72" s="138"/>
      <c r="R72" s="138"/>
      <c r="S72" s="292"/>
      <c r="T72" s="292"/>
      <c r="U72" s="292"/>
      <c r="V72" s="292"/>
      <c r="W72" s="292"/>
      <c r="X72" s="292"/>
      <c r="Y72" s="292"/>
      <c r="Z72" s="138"/>
      <c r="AA72" s="138"/>
      <c r="AB72" s="138"/>
      <c r="AC72" s="138"/>
    </row>
    <row r="73" spans="1:29" ht="9.75" customHeight="1">
      <c r="A73" s="135"/>
      <c r="B73" s="138"/>
      <c r="C73" s="138"/>
      <c r="D73" s="293"/>
      <c r="E73" s="293"/>
      <c r="F73" s="293"/>
      <c r="G73" s="293"/>
      <c r="H73" s="293"/>
      <c r="I73" s="293"/>
      <c r="J73" s="294"/>
      <c r="K73" s="138"/>
      <c r="L73" s="136"/>
      <c r="M73" s="1" t="s">
        <v>109</v>
      </c>
      <c r="N73" s="141"/>
      <c r="P73" s="138"/>
      <c r="Q73" s="138"/>
      <c r="R73" s="138"/>
      <c r="S73" s="292"/>
      <c r="T73" s="292"/>
      <c r="U73" s="292"/>
      <c r="V73" s="292"/>
      <c r="W73" s="292"/>
      <c r="X73" s="292"/>
      <c r="Y73" s="292"/>
      <c r="Z73" s="138"/>
      <c r="AA73" s="138"/>
      <c r="AB73" s="1"/>
      <c r="AC73" s="1"/>
    </row>
    <row r="74" spans="1:29" ht="4.5" customHeight="1">
      <c r="A74" s="97"/>
      <c r="B74" s="98"/>
      <c r="C74" s="98"/>
      <c r="D74" s="98"/>
      <c r="E74" s="98"/>
      <c r="F74" s="98"/>
      <c r="G74" s="98"/>
      <c r="H74" s="98"/>
      <c r="I74" s="98"/>
      <c r="J74" s="144"/>
      <c r="K74" s="98"/>
      <c r="L74" s="98"/>
      <c r="M74" s="98"/>
      <c r="N74" s="139"/>
      <c r="P74" s="138"/>
      <c r="Q74" s="138"/>
      <c r="R74" s="138"/>
      <c r="S74" s="138"/>
      <c r="T74" s="138"/>
      <c r="U74" s="138"/>
      <c r="V74" s="138"/>
      <c r="W74" s="138"/>
      <c r="X74" s="138"/>
      <c r="Y74" s="138"/>
      <c r="Z74" s="138"/>
      <c r="AA74" s="138"/>
      <c r="AB74" s="138"/>
      <c r="AC74" s="138"/>
    </row>
    <row r="75" spans="13:29" ht="4.5" customHeight="1">
      <c r="M75" s="138"/>
      <c r="N75" s="63"/>
      <c r="P75" s="138"/>
      <c r="Q75" s="138"/>
      <c r="R75" s="138"/>
      <c r="S75" s="138"/>
      <c r="T75" s="138"/>
      <c r="U75" s="138"/>
      <c r="V75" s="138"/>
      <c r="W75" s="138"/>
      <c r="X75" s="138"/>
      <c r="Y75" s="138"/>
      <c r="Z75" s="138"/>
      <c r="AA75" s="138"/>
      <c r="AB75" s="138"/>
      <c r="AC75" s="138"/>
    </row>
    <row r="76" spans="1:29" ht="4.5" customHeight="1">
      <c r="A76" s="95"/>
      <c r="B76" s="96"/>
      <c r="C76" s="96"/>
      <c r="D76" s="96"/>
      <c r="E76" s="96"/>
      <c r="F76" s="96"/>
      <c r="G76" s="96"/>
      <c r="H76" s="96"/>
      <c r="I76" s="96"/>
      <c r="J76" s="96"/>
      <c r="K76" s="96"/>
      <c r="L76" s="96"/>
      <c r="M76" s="96"/>
      <c r="N76" s="139"/>
      <c r="P76" s="138"/>
      <c r="Q76" s="138"/>
      <c r="R76" s="138"/>
      <c r="S76" s="138"/>
      <c r="T76" s="138"/>
      <c r="U76" s="138"/>
      <c r="V76" s="138"/>
      <c r="W76" s="138"/>
      <c r="X76" s="138"/>
      <c r="Y76" s="138"/>
      <c r="Z76" s="138"/>
      <c r="AA76" s="138"/>
      <c r="AB76" s="138"/>
      <c r="AC76" s="138"/>
    </row>
    <row r="77" spans="1:29" ht="9.75" customHeight="1">
      <c r="A77" s="135"/>
      <c r="B77" s="136"/>
      <c r="C77" s="137" t="s">
        <v>101</v>
      </c>
      <c r="D77" s="137"/>
      <c r="E77" s="136"/>
      <c r="F77" s="137" t="s">
        <v>102</v>
      </c>
      <c r="G77" s="137"/>
      <c r="H77" s="136"/>
      <c r="I77" s="137" t="s">
        <v>103</v>
      </c>
      <c r="J77" s="137"/>
      <c r="K77" s="137"/>
      <c r="M77" s="138"/>
      <c r="N77" s="139"/>
      <c r="P77" s="138"/>
      <c r="Q77" s="138"/>
      <c r="R77" s="1"/>
      <c r="S77" s="1"/>
      <c r="T77" s="138"/>
      <c r="U77" s="1"/>
      <c r="V77" s="1"/>
      <c r="W77" s="138"/>
      <c r="X77" s="1"/>
      <c r="Y77" s="1"/>
      <c r="Z77" s="1"/>
      <c r="AA77" s="138"/>
      <c r="AB77" s="138"/>
      <c r="AC77" s="138"/>
    </row>
    <row r="78" spans="1:29" ht="4.5" customHeight="1">
      <c r="A78" s="135"/>
      <c r="M78" s="138"/>
      <c r="N78" s="139"/>
      <c r="P78" s="138"/>
      <c r="Q78" s="138"/>
      <c r="R78" s="138"/>
      <c r="S78" s="138"/>
      <c r="T78" s="138"/>
      <c r="U78" s="138"/>
      <c r="V78" s="138"/>
      <c r="W78" s="138"/>
      <c r="X78" s="138"/>
      <c r="Y78" s="138"/>
      <c r="Z78" s="138"/>
      <c r="AA78" s="138"/>
      <c r="AB78" s="138"/>
      <c r="AC78" s="138"/>
    </row>
    <row r="79" spans="1:29" ht="12.75" customHeight="1">
      <c r="A79" s="95"/>
      <c r="B79" s="96"/>
      <c r="C79" s="140" t="s">
        <v>104</v>
      </c>
      <c r="D79" s="140" t="s">
        <v>110</v>
      </c>
      <c r="E79" s="96"/>
      <c r="F79" s="140"/>
      <c r="G79" s="140"/>
      <c r="H79" s="96"/>
      <c r="I79" s="96"/>
      <c r="J79" s="131"/>
      <c r="M79" s="138"/>
      <c r="N79" s="139"/>
      <c r="P79" s="138"/>
      <c r="Q79" s="138"/>
      <c r="R79" s="1"/>
      <c r="S79" s="1"/>
      <c r="T79" s="138"/>
      <c r="U79" s="1"/>
      <c r="V79" s="1"/>
      <c r="W79" s="138"/>
      <c r="X79" s="138"/>
      <c r="Y79" s="138"/>
      <c r="Z79" s="138"/>
      <c r="AA79" s="138"/>
      <c r="AB79" s="138"/>
      <c r="AC79" s="138"/>
    </row>
    <row r="80" spans="1:29" ht="4.5" customHeight="1">
      <c r="A80" s="135"/>
      <c r="B80" s="138"/>
      <c r="C80" s="1"/>
      <c r="D80" s="1"/>
      <c r="E80" s="138"/>
      <c r="F80" s="1"/>
      <c r="G80" s="1"/>
      <c r="H80" s="138"/>
      <c r="I80" s="138"/>
      <c r="J80" s="139"/>
      <c r="M80" s="138"/>
      <c r="N80" s="139"/>
      <c r="P80" s="138"/>
      <c r="Q80" s="138"/>
      <c r="R80" s="1"/>
      <c r="S80" s="1"/>
      <c r="T80" s="138"/>
      <c r="U80" s="1"/>
      <c r="V80" s="1"/>
      <c r="W80" s="138"/>
      <c r="X80" s="138"/>
      <c r="Y80" s="138"/>
      <c r="Z80" s="138"/>
      <c r="AA80" s="138"/>
      <c r="AB80" s="138"/>
      <c r="AC80" s="138"/>
    </row>
    <row r="81" spans="1:29" ht="9.75" customHeight="1">
      <c r="A81" s="135"/>
      <c r="B81" s="138"/>
      <c r="C81" s="287">
        <f>Raster!B9</f>
        <v>76</v>
      </c>
      <c r="D81" s="289" t="str">
        <f>Raster!C9</f>
        <v>Pickan, Mika</v>
      </c>
      <c r="E81" s="290"/>
      <c r="F81" s="290"/>
      <c r="G81" s="290"/>
      <c r="H81" s="290"/>
      <c r="I81" s="290"/>
      <c r="J81" s="291"/>
      <c r="L81" s="136"/>
      <c r="M81" s="1" t="s">
        <v>106</v>
      </c>
      <c r="N81" s="141"/>
      <c r="P81" s="138"/>
      <c r="Q81" s="138"/>
      <c r="R81" s="287"/>
      <c r="S81" s="309"/>
      <c r="T81" s="310"/>
      <c r="U81" s="310"/>
      <c r="V81" s="310"/>
      <c r="W81" s="310"/>
      <c r="X81" s="310"/>
      <c r="Y81" s="310"/>
      <c r="Z81" s="138"/>
      <c r="AA81" s="138"/>
      <c r="AB81" s="1"/>
      <c r="AC81" s="1"/>
    </row>
    <row r="82" spans="1:29" ht="4.5" customHeight="1">
      <c r="A82" s="135"/>
      <c r="B82" s="138"/>
      <c r="C82" s="288"/>
      <c r="D82" s="290"/>
      <c r="E82" s="290"/>
      <c r="F82" s="290"/>
      <c r="G82" s="290"/>
      <c r="H82" s="290"/>
      <c r="I82" s="290"/>
      <c r="J82" s="291"/>
      <c r="M82" s="138"/>
      <c r="N82" s="139"/>
      <c r="P82" s="138"/>
      <c r="Q82" s="138"/>
      <c r="R82" s="308"/>
      <c r="S82" s="310"/>
      <c r="T82" s="310"/>
      <c r="U82" s="310"/>
      <c r="V82" s="310"/>
      <c r="W82" s="310"/>
      <c r="X82" s="310"/>
      <c r="Y82" s="310"/>
      <c r="Z82" s="138"/>
      <c r="AA82" s="138"/>
      <c r="AB82" s="138"/>
      <c r="AC82" s="138"/>
    </row>
    <row r="83" spans="1:29" ht="9.75" customHeight="1">
      <c r="A83" s="135"/>
      <c r="B83" s="138"/>
      <c r="C83" s="288"/>
      <c r="D83" s="290"/>
      <c r="E83" s="290"/>
      <c r="F83" s="290"/>
      <c r="G83" s="290"/>
      <c r="H83" s="290"/>
      <c r="I83" s="290"/>
      <c r="J83" s="291"/>
      <c r="L83" s="136"/>
      <c r="M83" s="1" t="s">
        <v>107</v>
      </c>
      <c r="N83" s="141"/>
      <c r="P83" s="138"/>
      <c r="Q83" s="138"/>
      <c r="R83" s="308"/>
      <c r="S83" s="310"/>
      <c r="T83" s="310"/>
      <c r="U83" s="310"/>
      <c r="V83" s="310"/>
      <c r="W83" s="310"/>
      <c r="X83" s="310"/>
      <c r="Y83" s="310"/>
      <c r="Z83" s="138"/>
      <c r="AA83" s="138"/>
      <c r="AB83" s="1"/>
      <c r="AC83" s="1"/>
    </row>
    <row r="84" spans="1:29" ht="4.5" customHeight="1">
      <c r="A84" s="135"/>
      <c r="B84" s="138"/>
      <c r="C84" s="288"/>
      <c r="D84" s="290"/>
      <c r="E84" s="290"/>
      <c r="F84" s="290"/>
      <c r="G84" s="290"/>
      <c r="H84" s="290"/>
      <c r="I84" s="290"/>
      <c r="J84" s="291"/>
      <c r="M84" s="138"/>
      <c r="N84" s="139"/>
      <c r="P84" s="138"/>
      <c r="Q84" s="138"/>
      <c r="R84" s="308"/>
      <c r="S84" s="310"/>
      <c r="T84" s="310"/>
      <c r="U84" s="310"/>
      <c r="V84" s="310"/>
      <c r="W84" s="310"/>
      <c r="X84" s="310"/>
      <c r="Y84" s="310"/>
      <c r="Z84" s="138"/>
      <c r="AA84" s="138"/>
      <c r="AB84" s="138"/>
      <c r="AC84" s="138"/>
    </row>
    <row r="85" spans="1:29" ht="9.75" customHeight="1">
      <c r="A85" s="135"/>
      <c r="B85" s="138"/>
      <c r="C85" s="288"/>
      <c r="D85" s="290"/>
      <c r="E85" s="290"/>
      <c r="F85" s="290"/>
      <c r="G85" s="290"/>
      <c r="H85" s="290"/>
      <c r="I85" s="290"/>
      <c r="J85" s="291"/>
      <c r="L85" s="142"/>
      <c r="M85" s="1" t="s">
        <v>107</v>
      </c>
      <c r="N85" s="141"/>
      <c r="P85" s="138"/>
      <c r="Q85" s="138"/>
      <c r="R85" s="308"/>
      <c r="S85" s="310"/>
      <c r="T85" s="310"/>
      <c r="U85" s="310"/>
      <c r="V85" s="310"/>
      <c r="W85" s="310"/>
      <c r="X85" s="310"/>
      <c r="Y85" s="310"/>
      <c r="Z85" s="138"/>
      <c r="AA85" s="138"/>
      <c r="AB85" s="1"/>
      <c r="AC85" s="1"/>
    </row>
    <row r="86" spans="1:29" ht="4.5" customHeight="1">
      <c r="A86" s="97"/>
      <c r="B86" s="98"/>
      <c r="C86" s="98"/>
      <c r="D86" s="98"/>
      <c r="E86" s="98"/>
      <c r="F86" s="98"/>
      <c r="G86" s="98"/>
      <c r="H86" s="98"/>
      <c r="I86" s="98"/>
      <c r="J86" s="139"/>
      <c r="L86" s="96"/>
      <c r="M86" s="143"/>
      <c r="N86" s="141"/>
      <c r="P86" s="138"/>
      <c r="Q86" s="138"/>
      <c r="R86" s="138"/>
      <c r="S86" s="138"/>
      <c r="T86" s="138"/>
      <c r="U86" s="138"/>
      <c r="V86" s="138"/>
      <c r="W86" s="138"/>
      <c r="X86" s="138"/>
      <c r="Y86" s="138"/>
      <c r="Z86" s="138"/>
      <c r="AA86" s="138"/>
      <c r="AB86" s="1"/>
      <c r="AC86" s="1"/>
    </row>
    <row r="87" spans="1:29" ht="12.75" customHeight="1">
      <c r="A87" s="95"/>
      <c r="B87" s="96"/>
      <c r="C87" s="96"/>
      <c r="D87" s="140" t="s">
        <v>108</v>
      </c>
      <c r="E87" s="96"/>
      <c r="F87" s="140"/>
      <c r="G87" s="140"/>
      <c r="H87" s="96"/>
      <c r="I87" s="96"/>
      <c r="J87" s="131"/>
      <c r="K87" s="96"/>
      <c r="L87" s="96"/>
      <c r="M87" s="96"/>
      <c r="N87" s="131"/>
      <c r="P87" s="138"/>
      <c r="Q87" s="138"/>
      <c r="R87" s="138"/>
      <c r="S87" s="1"/>
      <c r="T87" s="138"/>
      <c r="U87" s="1"/>
      <c r="V87" s="1"/>
      <c r="W87" s="138"/>
      <c r="X87" s="138"/>
      <c r="Y87" s="138"/>
      <c r="Z87" s="138"/>
      <c r="AA87" s="138"/>
      <c r="AB87" s="138"/>
      <c r="AC87" s="138"/>
    </row>
    <row r="88" spans="1:29" ht="4.5" customHeight="1">
      <c r="A88" s="135"/>
      <c r="B88" s="138"/>
      <c r="C88" s="138"/>
      <c r="D88" s="138"/>
      <c r="E88" s="138"/>
      <c r="F88" s="138"/>
      <c r="G88" s="138"/>
      <c r="H88" s="138"/>
      <c r="I88" s="138"/>
      <c r="J88" s="139"/>
      <c r="K88" s="138"/>
      <c r="L88" s="138"/>
      <c r="M88" s="138"/>
      <c r="N88" s="139"/>
      <c r="P88" s="138"/>
      <c r="Q88" s="138"/>
      <c r="R88" s="138"/>
      <c r="S88" s="138"/>
      <c r="T88" s="138"/>
      <c r="U88" s="138"/>
      <c r="V88" s="138"/>
      <c r="W88" s="138"/>
      <c r="X88" s="138"/>
      <c r="Y88" s="138"/>
      <c r="Z88" s="138"/>
      <c r="AA88" s="138"/>
      <c r="AB88" s="138"/>
      <c r="AC88" s="138"/>
    </row>
    <row r="89" spans="1:29" ht="9.75" customHeight="1">
      <c r="A89" s="135"/>
      <c r="B89" s="138"/>
      <c r="C89" s="138"/>
      <c r="D89" s="292"/>
      <c r="E89" s="293"/>
      <c r="F89" s="293"/>
      <c r="G89" s="293"/>
      <c r="H89" s="293"/>
      <c r="I89" s="293"/>
      <c r="J89" s="294"/>
      <c r="K89" s="138"/>
      <c r="L89" s="136"/>
      <c r="M89" s="1" t="s">
        <v>106</v>
      </c>
      <c r="N89" s="141"/>
      <c r="P89" s="138"/>
      <c r="Q89" s="138"/>
      <c r="R89" s="138"/>
      <c r="S89" s="292"/>
      <c r="T89" s="292"/>
      <c r="U89" s="292"/>
      <c r="V89" s="292"/>
      <c r="W89" s="292"/>
      <c r="X89" s="292"/>
      <c r="Y89" s="292"/>
      <c r="Z89" s="138"/>
      <c r="AA89" s="138"/>
      <c r="AB89" s="1"/>
      <c r="AC89" s="1"/>
    </row>
    <row r="90" spans="1:29" ht="4.5" customHeight="1">
      <c r="A90" s="135"/>
      <c r="B90" s="138"/>
      <c r="C90" s="138"/>
      <c r="D90" s="293"/>
      <c r="E90" s="293"/>
      <c r="F90" s="293"/>
      <c r="G90" s="293"/>
      <c r="H90" s="293"/>
      <c r="I90" s="293"/>
      <c r="J90" s="294"/>
      <c r="K90" s="138"/>
      <c r="L90" s="138"/>
      <c r="M90" s="138"/>
      <c r="N90" s="139"/>
      <c r="P90" s="138"/>
      <c r="Q90" s="138"/>
      <c r="R90" s="138"/>
      <c r="S90" s="292"/>
      <c r="T90" s="292"/>
      <c r="U90" s="292"/>
      <c r="V90" s="292"/>
      <c r="W90" s="292"/>
      <c r="X90" s="292"/>
      <c r="Y90" s="292"/>
      <c r="Z90" s="138"/>
      <c r="AA90" s="138"/>
      <c r="AB90" s="138"/>
      <c r="AC90" s="138"/>
    </row>
    <row r="91" spans="1:29" ht="9.75" customHeight="1">
      <c r="A91" s="135"/>
      <c r="B91" s="138"/>
      <c r="C91" s="138"/>
      <c r="D91" s="293"/>
      <c r="E91" s="293"/>
      <c r="F91" s="293"/>
      <c r="G91" s="293"/>
      <c r="H91" s="293"/>
      <c r="I91" s="293"/>
      <c r="J91" s="294"/>
      <c r="K91" s="138"/>
      <c r="L91" s="136"/>
      <c r="M91" s="1" t="s">
        <v>109</v>
      </c>
      <c r="N91" s="141"/>
      <c r="P91" s="138"/>
      <c r="Q91" s="138"/>
      <c r="R91" s="138"/>
      <c r="S91" s="292"/>
      <c r="T91" s="292"/>
      <c r="U91" s="292"/>
      <c r="V91" s="292"/>
      <c r="W91" s="292"/>
      <c r="X91" s="292"/>
      <c r="Y91" s="292"/>
      <c r="Z91" s="138"/>
      <c r="AA91" s="138"/>
      <c r="AB91" s="1"/>
      <c r="AC91" s="1"/>
    </row>
    <row r="92" spans="1:29" ht="4.5" customHeight="1">
      <c r="A92" s="97"/>
      <c r="B92" s="98"/>
      <c r="C92" s="98"/>
      <c r="D92" s="98"/>
      <c r="E92" s="98"/>
      <c r="F92" s="98"/>
      <c r="G92" s="98"/>
      <c r="H92" s="98"/>
      <c r="I92" s="98"/>
      <c r="J92" s="144"/>
      <c r="K92" s="98"/>
      <c r="L92" s="98"/>
      <c r="M92" s="98"/>
      <c r="N92" s="144"/>
      <c r="P92" s="138"/>
      <c r="Q92" s="138"/>
      <c r="R92" s="138"/>
      <c r="S92" s="138"/>
      <c r="T92" s="138"/>
      <c r="U92" s="138"/>
      <c r="V92" s="138"/>
      <c r="W92" s="138"/>
      <c r="X92" s="138"/>
      <c r="Y92" s="138"/>
      <c r="Z92" s="138"/>
      <c r="AA92" s="138"/>
      <c r="AB92" s="138"/>
      <c r="AC92" s="138"/>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286"/>
      <c r="Q94" s="308"/>
      <c r="R94" s="308"/>
      <c r="S94" s="176"/>
      <c r="T94" s="177"/>
      <c r="U94" s="177"/>
      <c r="V94" s="177"/>
      <c r="W94" s="177"/>
      <c r="X94" s="177"/>
      <c r="Y94" s="177"/>
      <c r="Z94" s="177"/>
      <c r="AA94" s="177"/>
      <c r="AB94" s="177"/>
      <c r="AC94" s="17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8"/>
      <c r="Q95" s="308"/>
      <c r="R95" s="308"/>
      <c r="S95" s="178"/>
      <c r="T95" s="179"/>
      <c r="U95" s="177"/>
      <c r="V95" s="178"/>
      <c r="W95" s="179"/>
      <c r="X95" s="179"/>
      <c r="Y95" s="186"/>
      <c r="Z95" s="187"/>
      <c r="AA95" s="188"/>
      <c r="AB95" s="188"/>
      <c r="AC95" s="186"/>
    </row>
    <row r="96" spans="1:29" ht="18" customHeight="1">
      <c r="A96" s="95"/>
      <c r="B96" s="152">
        <v>1</v>
      </c>
      <c r="C96" s="152"/>
      <c r="D96" s="142"/>
      <c r="E96" s="96"/>
      <c r="F96" s="131"/>
      <c r="G96" s="131"/>
      <c r="H96" s="96"/>
      <c r="I96" s="131"/>
      <c r="J96" s="131"/>
      <c r="K96" s="153"/>
      <c r="L96" s="153"/>
      <c r="M96" s="154"/>
      <c r="N96" s="154"/>
      <c r="P96" s="138"/>
      <c r="Q96" s="180"/>
      <c r="R96" s="180"/>
      <c r="S96" s="138"/>
      <c r="T96" s="138"/>
      <c r="U96" s="138"/>
      <c r="V96" s="138"/>
      <c r="W96" s="138"/>
      <c r="X96" s="138"/>
      <c r="Y96" s="181"/>
      <c r="Z96" s="181"/>
      <c r="AA96" s="181"/>
      <c r="AB96" s="181"/>
      <c r="AC96" s="181"/>
    </row>
    <row r="97" spans="1:29" ht="18" customHeight="1">
      <c r="A97" s="155"/>
      <c r="B97" s="156">
        <v>2</v>
      </c>
      <c r="C97" s="156"/>
      <c r="D97" s="136"/>
      <c r="E97" s="63"/>
      <c r="F97" s="157"/>
      <c r="G97" s="157"/>
      <c r="H97" s="63"/>
      <c r="I97" s="157"/>
      <c r="J97" s="157"/>
      <c r="K97" s="158"/>
      <c r="L97" s="158"/>
      <c r="M97" s="159"/>
      <c r="N97" s="159"/>
      <c r="P97" s="138"/>
      <c r="Q97" s="180"/>
      <c r="R97" s="180"/>
      <c r="S97" s="138"/>
      <c r="T97" s="138"/>
      <c r="U97" s="138"/>
      <c r="V97" s="138"/>
      <c r="W97" s="138"/>
      <c r="X97" s="138"/>
      <c r="Y97" s="181"/>
      <c r="Z97" s="181"/>
      <c r="AA97" s="181"/>
      <c r="AB97" s="181"/>
      <c r="AC97" s="181"/>
    </row>
    <row r="98" spans="1:29" ht="9" customHeight="1">
      <c r="A98" s="96"/>
      <c r="B98" s="96"/>
      <c r="C98" s="96"/>
      <c r="D98" s="96"/>
      <c r="E98" s="96"/>
      <c r="F98" s="96"/>
      <c r="G98" s="96"/>
      <c r="H98" s="96"/>
      <c r="I98" s="96"/>
      <c r="J98" s="96"/>
      <c r="K98" s="96"/>
      <c r="L98" s="96"/>
      <c r="M98" s="96"/>
      <c r="N98" s="96"/>
      <c r="P98" s="138"/>
      <c r="Q98" s="138"/>
      <c r="R98" s="138"/>
      <c r="S98" s="138"/>
      <c r="T98" s="138"/>
      <c r="U98" s="138"/>
      <c r="V98" s="138"/>
      <c r="W98" s="138"/>
      <c r="X98" s="138"/>
      <c r="Y98" s="138"/>
      <c r="Z98" s="138"/>
      <c r="AA98" s="138"/>
      <c r="AB98" s="138"/>
      <c r="AC98" s="138"/>
    </row>
    <row r="99" spans="2:29" ht="18" customHeight="1">
      <c r="B99" s="160" t="s">
        <v>114</v>
      </c>
      <c r="D99" s="161"/>
      <c r="E99" s="161"/>
      <c r="F99" s="161"/>
      <c r="G99" s="161"/>
      <c r="I99" s="160" t="s">
        <v>115</v>
      </c>
      <c r="J99" s="161"/>
      <c r="K99" s="162" t="s">
        <v>48</v>
      </c>
      <c r="L99" s="161"/>
      <c r="M99" s="161"/>
      <c r="N99" s="162" t="s">
        <v>116</v>
      </c>
      <c r="P99" s="138"/>
      <c r="Q99" s="182"/>
      <c r="R99" s="138"/>
      <c r="S99" s="138"/>
      <c r="T99" s="138"/>
      <c r="U99" s="138"/>
      <c r="V99" s="138"/>
      <c r="W99" s="138"/>
      <c r="X99" s="182"/>
      <c r="Y99" s="138"/>
      <c r="Z99" s="173"/>
      <c r="AA99" s="138"/>
      <c r="AB99" s="138"/>
      <c r="AC99" s="173"/>
    </row>
    <row r="100" spans="16:29" ht="9.75" customHeight="1">
      <c r="P100" s="138"/>
      <c r="Q100" s="138"/>
      <c r="R100" s="138"/>
      <c r="S100" s="138"/>
      <c r="T100" s="138"/>
      <c r="U100" s="138"/>
      <c r="V100" s="138"/>
      <c r="W100" s="138"/>
      <c r="X100" s="138"/>
      <c r="Y100" s="138"/>
      <c r="Z100" s="138"/>
      <c r="AA100" s="138"/>
      <c r="AB100" s="138"/>
      <c r="AC100" s="138"/>
    </row>
    <row r="101" spans="1:29" ht="9.75" customHeight="1">
      <c r="A101" s="163" t="s">
        <v>117</v>
      </c>
      <c r="B101" s="146"/>
      <c r="C101" s="146"/>
      <c r="D101" s="146"/>
      <c r="E101" s="146"/>
      <c r="F101" s="146"/>
      <c r="G101" s="146"/>
      <c r="H101" s="164" t="s">
        <v>118</v>
      </c>
      <c r="I101" s="146"/>
      <c r="J101" s="146"/>
      <c r="K101" s="146"/>
      <c r="L101" s="146"/>
      <c r="M101" s="146"/>
      <c r="N101" s="147"/>
      <c r="P101" s="183"/>
      <c r="Q101" s="177"/>
      <c r="R101" s="177"/>
      <c r="S101" s="177"/>
      <c r="T101" s="177"/>
      <c r="U101" s="177"/>
      <c r="V101" s="177"/>
      <c r="W101" s="184"/>
      <c r="X101" s="177"/>
      <c r="Y101" s="177"/>
      <c r="Z101" s="177"/>
      <c r="AA101" s="177"/>
      <c r="AB101" s="177"/>
      <c r="AC101" s="177"/>
    </row>
    <row r="102" spans="1:29" ht="15.75" customHeight="1">
      <c r="A102" s="165"/>
      <c r="B102" s="298"/>
      <c r="C102" s="299"/>
      <c r="D102" s="299"/>
      <c r="E102" s="299"/>
      <c r="F102" s="299"/>
      <c r="G102" s="300"/>
      <c r="H102" s="166"/>
      <c r="I102" s="138"/>
      <c r="J102" s="138"/>
      <c r="K102" s="138"/>
      <c r="L102" s="138"/>
      <c r="M102" s="138"/>
      <c r="N102" s="139"/>
      <c r="P102" s="1"/>
      <c r="Q102" s="292"/>
      <c r="R102" s="307"/>
      <c r="S102" s="307"/>
      <c r="T102" s="307"/>
      <c r="U102" s="307"/>
      <c r="V102" s="307"/>
      <c r="W102" s="184"/>
      <c r="X102" s="138"/>
      <c r="Y102" s="138"/>
      <c r="Z102" s="138"/>
      <c r="AA102" s="138"/>
      <c r="AB102" s="138"/>
      <c r="AC102" s="138"/>
    </row>
    <row r="103" spans="1:29" ht="9.75" customHeight="1">
      <c r="A103" s="167" t="s">
        <v>119</v>
      </c>
      <c r="B103" s="96"/>
      <c r="C103" s="96"/>
      <c r="D103" s="96"/>
      <c r="E103" s="96"/>
      <c r="F103" s="96"/>
      <c r="G103" s="131"/>
      <c r="H103" s="168" t="s">
        <v>120</v>
      </c>
      <c r="I103" s="63"/>
      <c r="J103" s="157"/>
      <c r="K103" s="63"/>
      <c r="L103" s="169" t="s">
        <v>121</v>
      </c>
      <c r="M103" s="63"/>
      <c r="N103" s="157"/>
      <c r="P103" s="1"/>
      <c r="Q103" s="138"/>
      <c r="R103" s="138"/>
      <c r="S103" s="138"/>
      <c r="T103" s="138"/>
      <c r="U103" s="138"/>
      <c r="V103" s="138"/>
      <c r="W103" s="185"/>
      <c r="X103" s="138"/>
      <c r="Y103" s="138"/>
      <c r="Z103" s="138"/>
      <c r="AA103" s="185"/>
      <c r="AB103" s="138"/>
      <c r="AC103" s="138"/>
    </row>
    <row r="104" spans="1:29" ht="19.5" customHeight="1">
      <c r="A104" s="97"/>
      <c r="B104" s="298"/>
      <c r="C104" s="299"/>
      <c r="D104" s="299"/>
      <c r="E104" s="299"/>
      <c r="F104" s="299"/>
      <c r="G104" s="300"/>
      <c r="H104" s="97"/>
      <c r="I104" s="98"/>
      <c r="J104" s="157"/>
      <c r="K104" s="98"/>
      <c r="L104" s="98"/>
      <c r="M104" s="98"/>
      <c r="N104" s="144"/>
      <c r="P104" s="138"/>
      <c r="Q104" s="292"/>
      <c r="R104" s="307"/>
      <c r="S104" s="307"/>
      <c r="T104" s="307"/>
      <c r="U104" s="307"/>
      <c r="V104" s="307"/>
      <c r="W104" s="138"/>
      <c r="X104" s="138"/>
      <c r="Y104" s="138"/>
      <c r="Z104" s="138"/>
      <c r="AA104" s="138"/>
      <c r="AB104" s="138"/>
      <c r="AC104" s="138"/>
    </row>
    <row r="105" spans="1:29" ht="12.75" customHeight="1">
      <c r="A105" t="str">
        <f>$A$52</f>
        <v>Offenburg</v>
      </c>
      <c r="M105" s="311">
        <f>$M$52</f>
        <v>40677</v>
      </c>
      <c r="N105" s="270"/>
      <c r="P105" s="138"/>
      <c r="Q105" s="138"/>
      <c r="R105" s="138"/>
      <c r="S105" s="138"/>
      <c r="T105" s="138"/>
      <c r="U105" s="138"/>
      <c r="V105" s="138"/>
      <c r="W105" s="138"/>
      <c r="X105" s="138"/>
      <c r="Y105" s="138"/>
      <c r="Z105" s="138"/>
      <c r="AA105" s="138"/>
      <c r="AB105" s="314"/>
      <c r="AC105" s="315"/>
    </row>
    <row r="106" ht="12.75" customHeight="1"/>
    <row r="107" spans="1:29" ht="24" customHeight="1">
      <c r="A107" s="128" t="s">
        <v>122</v>
      </c>
      <c r="B107" s="129"/>
      <c r="C107" s="129"/>
      <c r="D107" s="129"/>
      <c r="E107" s="129"/>
      <c r="F107" s="129"/>
      <c r="G107" s="129"/>
      <c r="H107" s="129"/>
      <c r="I107" s="129"/>
      <c r="J107" s="129"/>
      <c r="K107" s="129"/>
      <c r="L107" s="129"/>
      <c r="M107" s="129"/>
      <c r="N107" s="129"/>
      <c r="P107" s="128" t="str">
        <f>A107</f>
        <v>Schiedrichterzettel - Runde 2</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tr">
        <f>$H$3</f>
        <v>Gruppe A</v>
      </c>
      <c r="I109" s="283"/>
      <c r="J109" s="283"/>
      <c r="K109" s="281"/>
      <c r="L109" s="282"/>
      <c r="M109" s="283"/>
      <c r="N109" s="281"/>
      <c r="P109" s="97"/>
      <c r="Q109" s="98"/>
      <c r="R109" s="284">
        <f>$C$3</f>
        <v>40677</v>
      </c>
      <c r="S109" s="281"/>
      <c r="T109" s="98"/>
      <c r="U109" s="280"/>
      <c r="V109" s="281"/>
      <c r="W109" s="282" t="str">
        <f>$H$3</f>
        <v>Gruppe A</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287">
        <f>Raster!B6</f>
        <v>73</v>
      </c>
      <c r="D116" s="289" t="str">
        <f>Raster!C6</f>
        <v>Eise, Tom</v>
      </c>
      <c r="E116" s="290"/>
      <c r="F116" s="290"/>
      <c r="G116" s="290"/>
      <c r="H116" s="290"/>
      <c r="I116" s="290"/>
      <c r="J116" s="291"/>
      <c r="L116" s="136"/>
      <c r="M116" s="1" t="s">
        <v>106</v>
      </c>
      <c r="N116" s="141"/>
      <c r="P116" s="135"/>
      <c r="Q116" s="138"/>
      <c r="R116" s="287">
        <f>Raster!B7</f>
        <v>74</v>
      </c>
      <c r="S116" s="289" t="str">
        <f>Raster!C7</f>
        <v>Siebel, Dominic</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Raster!B10</f>
        <v>77</v>
      </c>
      <c r="D134" s="289" t="str">
        <f>Raster!C10</f>
        <v>Hackenberg, Simon</v>
      </c>
      <c r="E134" s="290"/>
      <c r="F134" s="290"/>
      <c r="G134" s="290"/>
      <c r="H134" s="290"/>
      <c r="I134" s="290"/>
      <c r="J134" s="291"/>
      <c r="L134" s="136"/>
      <c r="M134" s="1" t="s">
        <v>106</v>
      </c>
      <c r="N134" s="141"/>
      <c r="P134" s="135"/>
      <c r="Q134" s="138"/>
      <c r="R134" s="287">
        <f>Raster!B9</f>
        <v>76</v>
      </c>
      <c r="S134" s="289" t="str">
        <f>Raster!C9</f>
        <v>Pickan, Mika</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60" spans="1:29" ht="24" customHeight="1">
      <c r="A160" s="128" t="str">
        <f>A107</f>
        <v>Schiedrichterzettel - Runde 2</v>
      </c>
      <c r="B160" s="129"/>
      <c r="C160" s="129"/>
      <c r="D160" s="129"/>
      <c r="E160" s="129"/>
      <c r="F160" s="129"/>
      <c r="G160" s="129"/>
      <c r="H160" s="129"/>
      <c r="I160" s="129"/>
      <c r="J160" s="129"/>
      <c r="K160" s="129"/>
      <c r="L160" s="129"/>
      <c r="M160" s="129"/>
      <c r="N160" s="129"/>
      <c r="P160" s="170"/>
      <c r="Q160" s="171"/>
      <c r="R160" s="171"/>
      <c r="S160" s="171"/>
      <c r="T160" s="171"/>
      <c r="U160" s="171"/>
      <c r="V160" s="171"/>
      <c r="W160" s="171"/>
      <c r="X160" s="171"/>
      <c r="Y160" s="171"/>
      <c r="Z160" s="171"/>
      <c r="AA160" s="171"/>
      <c r="AB160" s="171"/>
      <c r="AC160" s="171"/>
    </row>
    <row r="161" spans="1:29" ht="15.75" customHeight="1">
      <c r="A161" s="130" t="s">
        <v>97</v>
      </c>
      <c r="B161" s="96"/>
      <c r="C161" s="96"/>
      <c r="D161" s="131"/>
      <c r="E161" s="132" t="s">
        <v>98</v>
      </c>
      <c r="F161" s="96"/>
      <c r="G161" s="131"/>
      <c r="H161" s="130" t="s">
        <v>99</v>
      </c>
      <c r="I161" s="96"/>
      <c r="J161" s="132"/>
      <c r="K161" s="131"/>
      <c r="L161" s="132" t="s">
        <v>100</v>
      </c>
      <c r="M161" s="96"/>
      <c r="N161" s="131"/>
      <c r="P161" s="172"/>
      <c r="Q161" s="138"/>
      <c r="R161" s="138"/>
      <c r="S161" s="138"/>
      <c r="T161" s="172"/>
      <c r="U161" s="138"/>
      <c r="V161" s="138"/>
      <c r="W161" s="172"/>
      <c r="X161" s="138"/>
      <c r="Y161" s="172"/>
      <c r="Z161" s="138"/>
      <c r="AA161" s="172"/>
      <c r="AB161" s="138"/>
      <c r="AC161" s="138"/>
    </row>
    <row r="162" spans="1:29" ht="18" customHeight="1">
      <c r="A162" s="97"/>
      <c r="B162" s="98"/>
      <c r="C162" s="284">
        <f>$C$3</f>
        <v>40677</v>
      </c>
      <c r="D162" s="281"/>
      <c r="E162" s="98"/>
      <c r="F162" s="280"/>
      <c r="G162" s="281"/>
      <c r="H162" s="282" t="str">
        <f>$H$3</f>
        <v>Gruppe A</v>
      </c>
      <c r="I162" s="283"/>
      <c r="J162" s="283"/>
      <c r="K162" s="281"/>
      <c r="L162" s="282"/>
      <c r="M162" s="283"/>
      <c r="N162" s="281"/>
      <c r="P162" s="138"/>
      <c r="Q162" s="138"/>
      <c r="R162" s="285"/>
      <c r="S162" s="286"/>
      <c r="T162" s="138"/>
      <c r="U162" s="312"/>
      <c r="V162" s="286"/>
      <c r="W162" s="286"/>
      <c r="X162" s="286"/>
      <c r="Y162" s="286"/>
      <c r="Z162" s="286"/>
      <c r="AA162" s="286"/>
      <c r="AB162" s="286"/>
      <c r="AC162" s="286"/>
    </row>
    <row r="163" spans="1:29" ht="24.75" customHeight="1">
      <c r="A163" s="134"/>
      <c r="B163" s="133" t="str">
        <f>$B$4</f>
        <v>BaWü JG-RLT Top24</v>
      </c>
      <c r="L163" s="295" t="str">
        <f>$L$4</f>
        <v>Jungen U12</v>
      </c>
      <c r="M163" s="295"/>
      <c r="N163" s="295"/>
      <c r="P163" s="174"/>
      <c r="Q163" s="175"/>
      <c r="R163" s="138"/>
      <c r="S163" s="138"/>
      <c r="T163" s="138"/>
      <c r="U163" s="138"/>
      <c r="V163" s="138"/>
      <c r="W163" s="138"/>
      <c r="X163" s="138"/>
      <c r="Y163" s="138"/>
      <c r="Z163" s="138"/>
      <c r="AA163" s="313"/>
      <c r="AB163" s="313"/>
      <c r="AC163" s="313"/>
    </row>
    <row r="164" spans="1:29" ht="4.5" customHeight="1">
      <c r="A164" s="95"/>
      <c r="B164" s="96"/>
      <c r="C164" s="96"/>
      <c r="D164" s="96"/>
      <c r="E164" s="96"/>
      <c r="F164" s="96"/>
      <c r="G164" s="96"/>
      <c r="H164" s="96"/>
      <c r="I164" s="96"/>
      <c r="J164" s="96"/>
      <c r="K164" s="96"/>
      <c r="L164" s="96"/>
      <c r="M164" s="96"/>
      <c r="N164" s="131"/>
      <c r="P164" s="138"/>
      <c r="Q164" s="138"/>
      <c r="R164" s="138"/>
      <c r="S164" s="138"/>
      <c r="T164" s="138"/>
      <c r="U164" s="138"/>
      <c r="V164" s="138"/>
      <c r="W164" s="138"/>
      <c r="X164" s="138"/>
      <c r="Y164" s="138"/>
      <c r="Z164" s="138"/>
      <c r="AA164" s="138"/>
      <c r="AB164" s="138"/>
      <c r="AC164" s="138"/>
    </row>
    <row r="165" spans="1:29" ht="9.75" customHeight="1">
      <c r="A165" s="135"/>
      <c r="B165" s="136"/>
      <c r="C165" s="137" t="s">
        <v>101</v>
      </c>
      <c r="D165" s="137"/>
      <c r="E165" s="136"/>
      <c r="F165" s="137" t="s">
        <v>102</v>
      </c>
      <c r="G165" s="137"/>
      <c r="H165" s="136"/>
      <c r="I165" s="137" t="s">
        <v>103</v>
      </c>
      <c r="J165" s="137"/>
      <c r="K165" s="137"/>
      <c r="M165" s="138"/>
      <c r="N165" s="139"/>
      <c r="P165" s="138"/>
      <c r="Q165" s="138"/>
      <c r="R165" s="1"/>
      <c r="S165" s="1"/>
      <c r="T165" s="138"/>
      <c r="U165" s="1"/>
      <c r="V165" s="1"/>
      <c r="W165" s="138"/>
      <c r="X165" s="1"/>
      <c r="Y165" s="1"/>
      <c r="Z165" s="1"/>
      <c r="AA165" s="138"/>
      <c r="AB165" s="138"/>
      <c r="AC165" s="138"/>
    </row>
    <row r="166" spans="1:29" ht="4.5" customHeight="1">
      <c r="A166" s="135"/>
      <c r="M166" s="138"/>
      <c r="N166" s="139"/>
      <c r="P166" s="138"/>
      <c r="Q166" s="138"/>
      <c r="R166" s="138"/>
      <c r="S166" s="138"/>
      <c r="T166" s="138"/>
      <c r="U166" s="138"/>
      <c r="V166" s="138"/>
      <c r="W166" s="138"/>
      <c r="X166" s="138"/>
      <c r="Y166" s="138"/>
      <c r="Z166" s="138"/>
      <c r="AA166" s="138"/>
      <c r="AB166" s="138"/>
      <c r="AC166" s="138"/>
    </row>
    <row r="167" spans="1:29" ht="12.75" customHeight="1">
      <c r="A167" s="95"/>
      <c r="B167" s="96"/>
      <c r="C167" s="140" t="s">
        <v>104</v>
      </c>
      <c r="D167" s="140" t="s">
        <v>105</v>
      </c>
      <c r="E167" s="96"/>
      <c r="F167" s="140"/>
      <c r="G167" s="140"/>
      <c r="H167" s="96"/>
      <c r="I167" s="96"/>
      <c r="J167" s="131"/>
      <c r="M167" s="138"/>
      <c r="N167" s="139"/>
      <c r="P167" s="138"/>
      <c r="Q167" s="138"/>
      <c r="R167" s="1"/>
      <c r="S167" s="1"/>
      <c r="T167" s="138"/>
      <c r="U167" s="1"/>
      <c r="V167" s="1"/>
      <c r="W167" s="138"/>
      <c r="X167" s="138"/>
      <c r="Y167" s="138"/>
      <c r="Z167" s="138"/>
      <c r="AA167" s="138"/>
      <c r="AB167" s="138"/>
      <c r="AC167" s="138"/>
    </row>
    <row r="168" spans="1:29" ht="4.5" customHeight="1">
      <c r="A168" s="135"/>
      <c r="B168" s="138"/>
      <c r="C168" s="1"/>
      <c r="D168" s="1"/>
      <c r="E168" s="138"/>
      <c r="F168" s="1"/>
      <c r="G168" s="1"/>
      <c r="H168" s="138"/>
      <c r="I168" s="138"/>
      <c r="J168" s="139"/>
      <c r="M168" s="138"/>
      <c r="N168" s="139"/>
      <c r="P168" s="138"/>
      <c r="Q168" s="138"/>
      <c r="R168" s="1"/>
      <c r="S168" s="1"/>
      <c r="T168" s="138"/>
      <c r="U168" s="1"/>
      <c r="V168" s="1"/>
      <c r="W168" s="138"/>
      <c r="X168" s="138"/>
      <c r="Y168" s="138"/>
      <c r="Z168" s="138"/>
      <c r="AA168" s="138"/>
      <c r="AB168" s="138"/>
      <c r="AC168" s="138"/>
    </row>
    <row r="169" spans="1:29" ht="9.75" customHeight="1">
      <c r="A169" s="135"/>
      <c r="B169" s="138"/>
      <c r="C169" s="287">
        <f>Raster!B8</f>
        <v>75</v>
      </c>
      <c r="D169" s="289" t="str">
        <f>Raster!C8</f>
        <v>Adam, Jonas</v>
      </c>
      <c r="E169" s="290"/>
      <c r="F169" s="290"/>
      <c r="G169" s="290"/>
      <c r="H169" s="290"/>
      <c r="I169" s="290"/>
      <c r="J169" s="291"/>
      <c r="L169" s="136"/>
      <c r="M169" s="1" t="s">
        <v>106</v>
      </c>
      <c r="N169" s="141"/>
      <c r="P169" s="138"/>
      <c r="Q169" s="138"/>
      <c r="R169" s="287"/>
      <c r="S169" s="309"/>
      <c r="T169" s="310"/>
      <c r="U169" s="310"/>
      <c r="V169" s="310"/>
      <c r="W169" s="310"/>
      <c r="X169" s="310"/>
      <c r="Y169" s="310"/>
      <c r="Z169" s="138"/>
      <c r="AA169" s="138"/>
      <c r="AB169" s="1"/>
      <c r="AC169" s="1"/>
    </row>
    <row r="170" spans="1:29" ht="4.5" customHeight="1">
      <c r="A170" s="135"/>
      <c r="B170" s="138"/>
      <c r="C170" s="288"/>
      <c r="D170" s="290"/>
      <c r="E170" s="290"/>
      <c r="F170" s="290"/>
      <c r="G170" s="290"/>
      <c r="H170" s="290"/>
      <c r="I170" s="290"/>
      <c r="J170" s="291"/>
      <c r="M170" s="138"/>
      <c r="N170" s="139"/>
      <c r="P170" s="138"/>
      <c r="Q170" s="138"/>
      <c r="R170" s="308"/>
      <c r="S170" s="310"/>
      <c r="T170" s="310"/>
      <c r="U170" s="310"/>
      <c r="V170" s="310"/>
      <c r="W170" s="310"/>
      <c r="X170" s="310"/>
      <c r="Y170" s="310"/>
      <c r="Z170" s="138"/>
      <c r="AA170" s="138"/>
      <c r="AB170" s="138"/>
      <c r="AC170" s="138"/>
    </row>
    <row r="171" spans="1:29" ht="9.75" customHeight="1">
      <c r="A171" s="135"/>
      <c r="B171" s="138"/>
      <c r="C171" s="288"/>
      <c r="D171" s="290"/>
      <c r="E171" s="290"/>
      <c r="F171" s="290"/>
      <c r="G171" s="290"/>
      <c r="H171" s="290"/>
      <c r="I171" s="290"/>
      <c r="J171" s="291"/>
      <c r="L171" s="136"/>
      <c r="M171" s="1" t="s">
        <v>107</v>
      </c>
      <c r="N171" s="141"/>
      <c r="P171" s="138"/>
      <c r="Q171" s="138"/>
      <c r="R171" s="308"/>
      <c r="S171" s="310"/>
      <c r="T171" s="310"/>
      <c r="U171" s="310"/>
      <c r="V171" s="310"/>
      <c r="W171" s="310"/>
      <c r="X171" s="310"/>
      <c r="Y171" s="310"/>
      <c r="Z171" s="138"/>
      <c r="AA171" s="138"/>
      <c r="AB171" s="1"/>
      <c r="AC171" s="1"/>
    </row>
    <row r="172" spans="1:29" ht="4.5" customHeight="1">
      <c r="A172" s="135"/>
      <c r="B172" s="138"/>
      <c r="C172" s="288"/>
      <c r="D172" s="290"/>
      <c r="E172" s="290"/>
      <c r="F172" s="290"/>
      <c r="G172" s="290"/>
      <c r="H172" s="290"/>
      <c r="I172" s="290"/>
      <c r="J172" s="291"/>
      <c r="M172" s="138"/>
      <c r="N172" s="139"/>
      <c r="P172" s="138"/>
      <c r="Q172" s="138"/>
      <c r="R172" s="308"/>
      <c r="S172" s="310"/>
      <c r="T172" s="310"/>
      <c r="U172" s="310"/>
      <c r="V172" s="310"/>
      <c r="W172" s="310"/>
      <c r="X172" s="310"/>
      <c r="Y172" s="310"/>
      <c r="Z172" s="138"/>
      <c r="AA172" s="138"/>
      <c r="AB172" s="138"/>
      <c r="AC172" s="138"/>
    </row>
    <row r="173" spans="1:29" ht="9.75" customHeight="1">
      <c r="A173" s="135"/>
      <c r="B173" s="138"/>
      <c r="C173" s="288"/>
      <c r="D173" s="290"/>
      <c r="E173" s="290"/>
      <c r="F173" s="290"/>
      <c r="G173" s="290"/>
      <c r="H173" s="290"/>
      <c r="I173" s="290"/>
      <c r="J173" s="291"/>
      <c r="L173" s="142"/>
      <c r="M173" s="1" t="s">
        <v>107</v>
      </c>
      <c r="N173" s="141"/>
      <c r="P173" s="138"/>
      <c r="Q173" s="138"/>
      <c r="R173" s="308"/>
      <c r="S173" s="310"/>
      <c r="T173" s="310"/>
      <c r="U173" s="310"/>
      <c r="V173" s="310"/>
      <c r="W173" s="310"/>
      <c r="X173" s="310"/>
      <c r="Y173" s="310"/>
      <c r="Z173" s="138"/>
      <c r="AA173" s="138"/>
      <c r="AB173" s="1"/>
      <c r="AC173" s="1"/>
    </row>
    <row r="174" spans="1:29" ht="4.5" customHeight="1">
      <c r="A174" s="97"/>
      <c r="B174" s="98"/>
      <c r="C174" s="98"/>
      <c r="D174" s="98"/>
      <c r="E174" s="98"/>
      <c r="F174" s="98"/>
      <c r="G174" s="98"/>
      <c r="H174" s="98"/>
      <c r="I174" s="98"/>
      <c r="J174" s="139"/>
      <c r="L174" s="96"/>
      <c r="M174" s="143"/>
      <c r="N174" s="141"/>
      <c r="P174" s="138"/>
      <c r="Q174" s="138"/>
      <c r="R174" s="138"/>
      <c r="S174" s="138"/>
      <c r="T174" s="138"/>
      <c r="U174" s="138"/>
      <c r="V174" s="138"/>
      <c r="W174" s="138"/>
      <c r="X174" s="138"/>
      <c r="Y174" s="138"/>
      <c r="Z174" s="138"/>
      <c r="AA174" s="138"/>
      <c r="AB174" s="1"/>
      <c r="AC174" s="1"/>
    </row>
    <row r="175" spans="1:29" ht="12.75" customHeight="1">
      <c r="A175" s="95"/>
      <c r="B175" s="96"/>
      <c r="C175" s="96"/>
      <c r="D175" s="140" t="s">
        <v>108</v>
      </c>
      <c r="E175" s="96"/>
      <c r="F175" s="140"/>
      <c r="G175" s="140"/>
      <c r="H175" s="96"/>
      <c r="I175" s="96"/>
      <c r="J175" s="131"/>
      <c r="K175" s="96"/>
      <c r="L175" s="96"/>
      <c r="M175" s="96"/>
      <c r="N175" s="131"/>
      <c r="P175" s="138"/>
      <c r="Q175" s="138"/>
      <c r="R175" s="138"/>
      <c r="S175" s="1"/>
      <c r="T175" s="138"/>
      <c r="U175" s="1"/>
      <c r="V175" s="1"/>
      <c r="W175" s="138"/>
      <c r="X175" s="138"/>
      <c r="Y175" s="138"/>
      <c r="Z175" s="138"/>
      <c r="AA175" s="138"/>
      <c r="AB175" s="138"/>
      <c r="AC175" s="138"/>
    </row>
    <row r="176" spans="1:29" ht="4.5" customHeight="1">
      <c r="A176" s="135"/>
      <c r="B176" s="138"/>
      <c r="C176" s="138"/>
      <c r="D176" s="138"/>
      <c r="E176" s="138"/>
      <c r="F176" s="138"/>
      <c r="G176" s="138"/>
      <c r="H176" s="138"/>
      <c r="I176" s="138"/>
      <c r="J176" s="139"/>
      <c r="K176" s="138"/>
      <c r="L176" s="138"/>
      <c r="M176" s="138"/>
      <c r="N176" s="139"/>
      <c r="P176" s="138"/>
      <c r="Q176" s="138"/>
      <c r="R176" s="138"/>
      <c r="S176" s="138"/>
      <c r="T176" s="138"/>
      <c r="U176" s="138"/>
      <c r="V176" s="138"/>
      <c r="W176" s="138"/>
      <c r="X176" s="138"/>
      <c r="Y176" s="138"/>
      <c r="Z176" s="138"/>
      <c r="AA176" s="138"/>
      <c r="AB176" s="138"/>
      <c r="AC176" s="138"/>
    </row>
    <row r="177" spans="1:29" ht="9.75" customHeight="1">
      <c r="A177" s="135"/>
      <c r="B177" s="138"/>
      <c r="C177" s="138"/>
      <c r="D177" s="292"/>
      <c r="E177" s="293"/>
      <c r="F177" s="293"/>
      <c r="G177" s="293"/>
      <c r="H177" s="293"/>
      <c r="I177" s="293"/>
      <c r="J177" s="294"/>
      <c r="K177" s="138"/>
      <c r="L177" s="136"/>
      <c r="M177" s="1" t="s">
        <v>106</v>
      </c>
      <c r="N177" s="141"/>
      <c r="P177" s="138"/>
      <c r="Q177" s="138"/>
      <c r="R177" s="138"/>
      <c r="S177" s="292"/>
      <c r="T177" s="292"/>
      <c r="U177" s="292"/>
      <c r="V177" s="292"/>
      <c r="W177" s="292"/>
      <c r="X177" s="292"/>
      <c r="Y177" s="292"/>
      <c r="Z177" s="138"/>
      <c r="AA177" s="138"/>
      <c r="AB177" s="1"/>
      <c r="AC177" s="1"/>
    </row>
    <row r="178" spans="1:29" ht="4.5" customHeight="1">
      <c r="A178" s="135"/>
      <c r="B178" s="138"/>
      <c r="C178" s="138"/>
      <c r="D178" s="293"/>
      <c r="E178" s="293"/>
      <c r="F178" s="293"/>
      <c r="G178" s="293"/>
      <c r="H178" s="293"/>
      <c r="I178" s="293"/>
      <c r="J178" s="294"/>
      <c r="K178" s="138"/>
      <c r="L178" s="138"/>
      <c r="M178" s="138"/>
      <c r="N178" s="139"/>
      <c r="P178" s="138"/>
      <c r="Q178" s="138"/>
      <c r="R178" s="138"/>
      <c r="S178" s="292"/>
      <c r="T178" s="292"/>
      <c r="U178" s="292"/>
      <c r="V178" s="292"/>
      <c r="W178" s="292"/>
      <c r="X178" s="292"/>
      <c r="Y178" s="292"/>
      <c r="Z178" s="138"/>
      <c r="AA178" s="138"/>
      <c r="AB178" s="138"/>
      <c r="AC178" s="138"/>
    </row>
    <row r="179" spans="1:29" ht="9.75" customHeight="1">
      <c r="A179" s="135"/>
      <c r="B179" s="138"/>
      <c r="C179" s="138"/>
      <c r="D179" s="293"/>
      <c r="E179" s="293"/>
      <c r="F179" s="293"/>
      <c r="G179" s="293"/>
      <c r="H179" s="293"/>
      <c r="I179" s="293"/>
      <c r="J179" s="294"/>
      <c r="K179" s="138"/>
      <c r="L179" s="136"/>
      <c r="M179" s="1" t="s">
        <v>109</v>
      </c>
      <c r="N179" s="141"/>
      <c r="P179" s="138"/>
      <c r="Q179" s="138"/>
      <c r="R179" s="138"/>
      <c r="S179" s="292"/>
      <c r="T179" s="292"/>
      <c r="U179" s="292"/>
      <c r="V179" s="292"/>
      <c r="W179" s="292"/>
      <c r="X179" s="292"/>
      <c r="Y179" s="292"/>
      <c r="Z179" s="138"/>
      <c r="AA179" s="138"/>
      <c r="AB179" s="1"/>
      <c r="AC179" s="1"/>
    </row>
    <row r="180" spans="1:29" ht="4.5" customHeight="1">
      <c r="A180" s="97"/>
      <c r="B180" s="98"/>
      <c r="C180" s="98"/>
      <c r="D180" s="98"/>
      <c r="E180" s="98"/>
      <c r="F180" s="98"/>
      <c r="G180" s="98"/>
      <c r="H180" s="98"/>
      <c r="I180" s="98"/>
      <c r="J180" s="144"/>
      <c r="K180" s="98"/>
      <c r="L180" s="98"/>
      <c r="M180" s="98"/>
      <c r="N180" s="139"/>
      <c r="P180" s="138"/>
      <c r="Q180" s="138"/>
      <c r="R180" s="138"/>
      <c r="S180" s="138"/>
      <c r="T180" s="138"/>
      <c r="U180" s="138"/>
      <c r="V180" s="138"/>
      <c r="W180" s="138"/>
      <c r="X180" s="138"/>
      <c r="Y180" s="138"/>
      <c r="Z180" s="138"/>
      <c r="AA180" s="138"/>
      <c r="AB180" s="138"/>
      <c r="AC180" s="138"/>
    </row>
    <row r="181" spans="13:29" ht="4.5" customHeight="1">
      <c r="M181" s="138"/>
      <c r="N181" s="63"/>
      <c r="P181" s="138"/>
      <c r="Q181" s="138"/>
      <c r="R181" s="138"/>
      <c r="S181" s="138"/>
      <c r="T181" s="138"/>
      <c r="U181" s="138"/>
      <c r="V181" s="138"/>
      <c r="W181" s="138"/>
      <c r="X181" s="138"/>
      <c r="Y181" s="138"/>
      <c r="Z181" s="138"/>
      <c r="AA181" s="138"/>
      <c r="AB181" s="138"/>
      <c r="AC181" s="138"/>
    </row>
    <row r="182" spans="1:29" ht="4.5" customHeight="1">
      <c r="A182" s="95"/>
      <c r="B182" s="96"/>
      <c r="C182" s="96"/>
      <c r="D182" s="96"/>
      <c r="E182" s="96"/>
      <c r="F182" s="96"/>
      <c r="G182" s="96"/>
      <c r="H182" s="96"/>
      <c r="I182" s="96"/>
      <c r="J182" s="96"/>
      <c r="K182" s="96"/>
      <c r="L182" s="96"/>
      <c r="M182" s="96"/>
      <c r="N182" s="139"/>
      <c r="P182" s="138"/>
      <c r="Q182" s="138"/>
      <c r="R182" s="138"/>
      <c r="S182" s="138"/>
      <c r="T182" s="138"/>
      <c r="U182" s="138"/>
      <c r="V182" s="138"/>
      <c r="W182" s="138"/>
      <c r="X182" s="138"/>
      <c r="Y182" s="138"/>
      <c r="Z182" s="138"/>
      <c r="AA182" s="138"/>
      <c r="AB182" s="138"/>
      <c r="AC182" s="138"/>
    </row>
    <row r="183" spans="1:29" ht="9.75" customHeight="1">
      <c r="A183" s="135"/>
      <c r="B183" s="136"/>
      <c r="C183" s="137" t="s">
        <v>101</v>
      </c>
      <c r="D183" s="137"/>
      <c r="E183" s="136"/>
      <c r="F183" s="137" t="s">
        <v>102</v>
      </c>
      <c r="G183" s="137"/>
      <c r="H183" s="136"/>
      <c r="I183" s="137" t="s">
        <v>103</v>
      </c>
      <c r="J183" s="137"/>
      <c r="K183" s="137"/>
      <c r="M183" s="138"/>
      <c r="N183" s="139"/>
      <c r="P183" s="138"/>
      <c r="Q183" s="138"/>
      <c r="R183" s="1"/>
      <c r="S183" s="1"/>
      <c r="T183" s="138"/>
      <c r="U183" s="1"/>
      <c r="V183" s="1"/>
      <c r="W183" s="138"/>
      <c r="X183" s="1"/>
      <c r="Y183" s="1"/>
      <c r="Z183" s="1"/>
      <c r="AA183" s="138"/>
      <c r="AB183" s="138"/>
      <c r="AC183" s="138"/>
    </row>
    <row r="184" spans="1:29" ht="4.5" customHeight="1">
      <c r="A184" s="135"/>
      <c r="M184" s="138"/>
      <c r="N184" s="139"/>
      <c r="P184" s="138"/>
      <c r="Q184" s="138"/>
      <c r="R184" s="138"/>
      <c r="S184" s="138"/>
      <c r="T184" s="138"/>
      <c r="U184" s="138"/>
      <c r="V184" s="138"/>
      <c r="W184" s="138"/>
      <c r="X184" s="138"/>
      <c r="Y184" s="138"/>
      <c r="Z184" s="138"/>
      <c r="AA184" s="138"/>
      <c r="AB184" s="138"/>
      <c r="AC184" s="138"/>
    </row>
    <row r="185" spans="1:29" ht="12.75" customHeight="1">
      <c r="A185" s="95"/>
      <c r="B185" s="96"/>
      <c r="C185" s="140" t="s">
        <v>104</v>
      </c>
      <c r="D185" s="140" t="s">
        <v>110</v>
      </c>
      <c r="E185" s="96"/>
      <c r="F185" s="140"/>
      <c r="G185" s="140"/>
      <c r="H185" s="96"/>
      <c r="I185" s="96"/>
      <c r="J185" s="131"/>
      <c r="M185" s="138"/>
      <c r="N185" s="139"/>
      <c r="P185" s="138"/>
      <c r="Q185" s="138"/>
      <c r="R185" s="1"/>
      <c r="S185" s="1"/>
      <c r="T185" s="138"/>
      <c r="U185" s="1"/>
      <c r="V185" s="1"/>
      <c r="W185" s="138"/>
      <c r="X185" s="138"/>
      <c r="Y185" s="138"/>
      <c r="Z185" s="138"/>
      <c r="AA185" s="138"/>
      <c r="AB185" s="138"/>
      <c r="AC185" s="138"/>
    </row>
    <row r="186" spans="1:29" ht="4.5" customHeight="1">
      <c r="A186" s="135"/>
      <c r="B186" s="138"/>
      <c r="C186" s="1"/>
      <c r="D186" s="1"/>
      <c r="E186" s="138"/>
      <c r="F186" s="1"/>
      <c r="G186" s="1"/>
      <c r="H186" s="138"/>
      <c r="I186" s="138"/>
      <c r="J186" s="139"/>
      <c r="M186" s="138"/>
      <c r="N186" s="139"/>
      <c r="P186" s="138"/>
      <c r="Q186" s="138"/>
      <c r="R186" s="1"/>
      <c r="S186" s="1"/>
      <c r="T186" s="138"/>
      <c r="U186" s="1"/>
      <c r="V186" s="1"/>
      <c r="W186" s="138"/>
      <c r="X186" s="138"/>
      <c r="Y186" s="138"/>
      <c r="Z186" s="138"/>
      <c r="AA186" s="138"/>
      <c r="AB186" s="138"/>
      <c r="AC186" s="138"/>
    </row>
    <row r="187" spans="1:29" ht="9.75" customHeight="1">
      <c r="A187" s="135"/>
      <c r="B187" s="138"/>
      <c r="C187" s="287">
        <f>Raster!B11</f>
        <v>78</v>
      </c>
      <c r="D187" s="289" t="str">
        <f>Raster!C11</f>
        <v>Leupolz, Maximilian</v>
      </c>
      <c r="E187" s="290"/>
      <c r="F187" s="290"/>
      <c r="G187" s="290"/>
      <c r="H187" s="290"/>
      <c r="I187" s="290"/>
      <c r="J187" s="291"/>
      <c r="L187" s="136"/>
      <c r="M187" s="1" t="s">
        <v>106</v>
      </c>
      <c r="N187" s="141"/>
      <c r="P187" s="138"/>
      <c r="Q187" s="138"/>
      <c r="R187" s="287"/>
      <c r="S187" s="309"/>
      <c r="T187" s="310"/>
      <c r="U187" s="310"/>
      <c r="V187" s="310"/>
      <c r="W187" s="310"/>
      <c r="X187" s="310"/>
      <c r="Y187" s="310"/>
      <c r="Z187" s="138"/>
      <c r="AA187" s="138"/>
      <c r="AB187" s="1"/>
      <c r="AC187" s="1"/>
    </row>
    <row r="188" spans="1:29" ht="4.5" customHeight="1">
      <c r="A188" s="135"/>
      <c r="B188" s="138"/>
      <c r="C188" s="288"/>
      <c r="D188" s="290"/>
      <c r="E188" s="290"/>
      <c r="F188" s="290"/>
      <c r="G188" s="290"/>
      <c r="H188" s="290"/>
      <c r="I188" s="290"/>
      <c r="J188" s="291"/>
      <c r="M188" s="138"/>
      <c r="N188" s="139"/>
      <c r="P188" s="138"/>
      <c r="Q188" s="138"/>
      <c r="R188" s="308"/>
      <c r="S188" s="310"/>
      <c r="T188" s="310"/>
      <c r="U188" s="310"/>
      <c r="V188" s="310"/>
      <c r="W188" s="310"/>
      <c r="X188" s="310"/>
      <c r="Y188" s="310"/>
      <c r="Z188" s="138"/>
      <c r="AA188" s="138"/>
      <c r="AB188" s="138"/>
      <c r="AC188" s="138"/>
    </row>
    <row r="189" spans="1:29" ht="9.75" customHeight="1">
      <c r="A189" s="135"/>
      <c r="B189" s="138"/>
      <c r="C189" s="288"/>
      <c r="D189" s="290"/>
      <c r="E189" s="290"/>
      <c r="F189" s="290"/>
      <c r="G189" s="290"/>
      <c r="H189" s="290"/>
      <c r="I189" s="290"/>
      <c r="J189" s="291"/>
      <c r="L189" s="136"/>
      <c r="M189" s="1" t="s">
        <v>107</v>
      </c>
      <c r="N189" s="141"/>
      <c r="P189" s="138"/>
      <c r="Q189" s="138"/>
      <c r="R189" s="308"/>
      <c r="S189" s="310"/>
      <c r="T189" s="310"/>
      <c r="U189" s="310"/>
      <c r="V189" s="310"/>
      <c r="W189" s="310"/>
      <c r="X189" s="310"/>
      <c r="Y189" s="310"/>
      <c r="Z189" s="138"/>
      <c r="AA189" s="138"/>
      <c r="AB189" s="1"/>
      <c r="AC189" s="1"/>
    </row>
    <row r="190" spans="1:29" ht="4.5" customHeight="1">
      <c r="A190" s="135"/>
      <c r="B190" s="138"/>
      <c r="C190" s="288"/>
      <c r="D190" s="290"/>
      <c r="E190" s="290"/>
      <c r="F190" s="290"/>
      <c r="G190" s="290"/>
      <c r="H190" s="290"/>
      <c r="I190" s="290"/>
      <c r="J190" s="291"/>
      <c r="M190" s="138"/>
      <c r="N190" s="139"/>
      <c r="P190" s="138"/>
      <c r="Q190" s="138"/>
      <c r="R190" s="308"/>
      <c r="S190" s="310"/>
      <c r="T190" s="310"/>
      <c r="U190" s="310"/>
      <c r="V190" s="310"/>
      <c r="W190" s="310"/>
      <c r="X190" s="310"/>
      <c r="Y190" s="310"/>
      <c r="Z190" s="138"/>
      <c r="AA190" s="138"/>
      <c r="AB190" s="138"/>
      <c r="AC190" s="138"/>
    </row>
    <row r="191" spans="1:29" ht="9.75" customHeight="1">
      <c r="A191" s="135"/>
      <c r="B191" s="138"/>
      <c r="C191" s="288"/>
      <c r="D191" s="290"/>
      <c r="E191" s="290"/>
      <c r="F191" s="290"/>
      <c r="G191" s="290"/>
      <c r="H191" s="290"/>
      <c r="I191" s="290"/>
      <c r="J191" s="291"/>
      <c r="L191" s="142"/>
      <c r="M191" s="1" t="s">
        <v>107</v>
      </c>
      <c r="N191" s="141"/>
      <c r="P191" s="138"/>
      <c r="Q191" s="138"/>
      <c r="R191" s="308"/>
      <c r="S191" s="310"/>
      <c r="T191" s="310"/>
      <c r="U191" s="310"/>
      <c r="V191" s="310"/>
      <c r="W191" s="310"/>
      <c r="X191" s="310"/>
      <c r="Y191" s="310"/>
      <c r="Z191" s="138"/>
      <c r="AA191" s="138"/>
      <c r="AB191" s="1"/>
      <c r="AC191" s="1"/>
    </row>
    <row r="192" spans="1:29" ht="4.5" customHeight="1">
      <c r="A192" s="97"/>
      <c r="B192" s="98"/>
      <c r="C192" s="98"/>
      <c r="D192" s="98"/>
      <c r="E192" s="98"/>
      <c r="F192" s="98"/>
      <c r="G192" s="98"/>
      <c r="H192" s="98"/>
      <c r="I192" s="98"/>
      <c r="J192" s="139"/>
      <c r="L192" s="96"/>
      <c r="M192" s="143"/>
      <c r="N192" s="141"/>
      <c r="P192" s="138"/>
      <c r="Q192" s="138"/>
      <c r="R192" s="138"/>
      <c r="S192" s="138"/>
      <c r="T192" s="138"/>
      <c r="U192" s="138"/>
      <c r="V192" s="138"/>
      <c r="W192" s="138"/>
      <c r="X192" s="138"/>
      <c r="Y192" s="138"/>
      <c r="Z192" s="138"/>
      <c r="AA192" s="138"/>
      <c r="AB192" s="1"/>
      <c r="AC192" s="1"/>
    </row>
    <row r="193" spans="1:29" ht="12.75" customHeight="1">
      <c r="A193" s="95"/>
      <c r="B193" s="96"/>
      <c r="C193" s="96"/>
      <c r="D193" s="140" t="s">
        <v>108</v>
      </c>
      <c r="E193" s="96"/>
      <c r="F193" s="140"/>
      <c r="G193" s="140"/>
      <c r="H193" s="96"/>
      <c r="I193" s="96"/>
      <c r="J193" s="131"/>
      <c r="K193" s="96"/>
      <c r="L193" s="96"/>
      <c r="M193" s="96"/>
      <c r="N193" s="131"/>
      <c r="P193" s="138"/>
      <c r="Q193" s="138"/>
      <c r="R193" s="138"/>
      <c r="S193" s="1"/>
      <c r="T193" s="138"/>
      <c r="U193" s="1"/>
      <c r="V193" s="1"/>
      <c r="W193" s="138"/>
      <c r="X193" s="138"/>
      <c r="Y193" s="138"/>
      <c r="Z193" s="138"/>
      <c r="AA193" s="138"/>
      <c r="AB193" s="138"/>
      <c r="AC193" s="138"/>
    </row>
    <row r="194" spans="1:29" ht="4.5" customHeight="1">
      <c r="A194" s="135"/>
      <c r="B194" s="138"/>
      <c r="C194" s="138"/>
      <c r="D194" s="138"/>
      <c r="E194" s="138"/>
      <c r="F194" s="138"/>
      <c r="G194" s="138"/>
      <c r="H194" s="138"/>
      <c r="I194" s="138"/>
      <c r="J194" s="139"/>
      <c r="K194" s="138"/>
      <c r="L194" s="138"/>
      <c r="M194" s="138"/>
      <c r="N194" s="139"/>
      <c r="P194" s="138"/>
      <c r="Q194" s="138"/>
      <c r="R194" s="138"/>
      <c r="S194" s="138"/>
      <c r="T194" s="138"/>
      <c r="U194" s="138"/>
      <c r="V194" s="138"/>
      <c r="W194" s="138"/>
      <c r="X194" s="138"/>
      <c r="Y194" s="138"/>
      <c r="Z194" s="138"/>
      <c r="AA194" s="138"/>
      <c r="AB194" s="138"/>
      <c r="AC194" s="138"/>
    </row>
    <row r="195" spans="1:29" ht="9.75" customHeight="1">
      <c r="A195" s="135"/>
      <c r="B195" s="138"/>
      <c r="C195" s="138"/>
      <c r="D195" s="292"/>
      <c r="E195" s="293"/>
      <c r="F195" s="293"/>
      <c r="G195" s="293"/>
      <c r="H195" s="293"/>
      <c r="I195" s="293"/>
      <c r="J195" s="294"/>
      <c r="K195" s="138"/>
      <c r="L195" s="136"/>
      <c r="M195" s="1" t="s">
        <v>106</v>
      </c>
      <c r="N195" s="141"/>
      <c r="P195" s="138"/>
      <c r="Q195" s="138"/>
      <c r="R195" s="138"/>
      <c r="S195" s="292"/>
      <c r="T195" s="292"/>
      <c r="U195" s="292"/>
      <c r="V195" s="292"/>
      <c r="W195" s="292"/>
      <c r="X195" s="292"/>
      <c r="Y195" s="292"/>
      <c r="Z195" s="138"/>
      <c r="AA195" s="138"/>
      <c r="AB195" s="1"/>
      <c r="AC195" s="1"/>
    </row>
    <row r="196" spans="1:29" ht="4.5" customHeight="1">
      <c r="A196" s="135"/>
      <c r="B196" s="138"/>
      <c r="C196" s="138"/>
      <c r="D196" s="293"/>
      <c r="E196" s="293"/>
      <c r="F196" s="293"/>
      <c r="G196" s="293"/>
      <c r="H196" s="293"/>
      <c r="I196" s="293"/>
      <c r="J196" s="294"/>
      <c r="K196" s="138"/>
      <c r="L196" s="138"/>
      <c r="M196" s="138"/>
      <c r="N196" s="139"/>
      <c r="P196" s="138"/>
      <c r="Q196" s="138"/>
      <c r="R196" s="138"/>
      <c r="S196" s="292"/>
      <c r="T196" s="292"/>
      <c r="U196" s="292"/>
      <c r="V196" s="292"/>
      <c r="W196" s="292"/>
      <c r="X196" s="292"/>
      <c r="Y196" s="292"/>
      <c r="Z196" s="138"/>
      <c r="AA196" s="138"/>
      <c r="AB196" s="138"/>
      <c r="AC196" s="138"/>
    </row>
    <row r="197" spans="1:29" ht="9.75" customHeight="1">
      <c r="A197" s="135"/>
      <c r="B197" s="138"/>
      <c r="C197" s="138"/>
      <c r="D197" s="293"/>
      <c r="E197" s="293"/>
      <c r="F197" s="293"/>
      <c r="G197" s="293"/>
      <c r="H197" s="293"/>
      <c r="I197" s="293"/>
      <c r="J197" s="294"/>
      <c r="K197" s="138"/>
      <c r="L197" s="136"/>
      <c r="M197" s="1" t="s">
        <v>109</v>
      </c>
      <c r="N197" s="141"/>
      <c r="P197" s="138"/>
      <c r="Q197" s="138"/>
      <c r="R197" s="138"/>
      <c r="S197" s="292"/>
      <c r="T197" s="292"/>
      <c r="U197" s="292"/>
      <c r="V197" s="292"/>
      <c r="W197" s="292"/>
      <c r="X197" s="292"/>
      <c r="Y197" s="292"/>
      <c r="Z197" s="138"/>
      <c r="AA197" s="138"/>
      <c r="AB197" s="1"/>
      <c r="AC197" s="1"/>
    </row>
    <row r="198" spans="1:29" ht="4.5" customHeight="1">
      <c r="A198" s="97"/>
      <c r="B198" s="98"/>
      <c r="C198" s="98"/>
      <c r="D198" s="98"/>
      <c r="E198" s="98"/>
      <c r="F198" s="98"/>
      <c r="G198" s="98"/>
      <c r="H198" s="98"/>
      <c r="I198" s="98"/>
      <c r="J198" s="144"/>
      <c r="K198" s="98"/>
      <c r="L198" s="98"/>
      <c r="M198" s="98"/>
      <c r="N198" s="144"/>
      <c r="P198" s="138"/>
      <c r="Q198" s="138"/>
      <c r="R198" s="138"/>
      <c r="S198" s="138"/>
      <c r="T198" s="138"/>
      <c r="U198" s="138"/>
      <c r="V198" s="138"/>
      <c r="W198" s="138"/>
      <c r="X198" s="138"/>
      <c r="Y198" s="138"/>
      <c r="Z198" s="138"/>
      <c r="AA198" s="138"/>
      <c r="AB198" s="138"/>
      <c r="AC198" s="138"/>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286"/>
      <c r="Q200" s="308"/>
      <c r="R200" s="308"/>
      <c r="S200" s="176"/>
      <c r="T200" s="177"/>
      <c r="U200" s="177"/>
      <c r="V200" s="177"/>
      <c r="W200" s="177"/>
      <c r="X200" s="177"/>
      <c r="Y200" s="177"/>
      <c r="Z200" s="177"/>
      <c r="AA200" s="177"/>
      <c r="AB200" s="177"/>
      <c r="AC200" s="17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8"/>
      <c r="Q201" s="308"/>
      <c r="R201" s="308"/>
      <c r="S201" s="178"/>
      <c r="T201" s="179"/>
      <c r="U201" s="177"/>
      <c r="V201" s="178"/>
      <c r="W201" s="179"/>
      <c r="X201" s="179"/>
      <c r="Y201" s="186"/>
      <c r="Z201" s="187"/>
      <c r="AA201" s="188"/>
      <c r="AB201" s="188"/>
      <c r="AC201" s="186"/>
    </row>
    <row r="202" spans="1:29" ht="18" customHeight="1">
      <c r="A202" s="95"/>
      <c r="B202" s="152">
        <v>1</v>
      </c>
      <c r="C202" s="152"/>
      <c r="D202" s="142"/>
      <c r="E202" s="96"/>
      <c r="F202" s="131"/>
      <c r="G202" s="131"/>
      <c r="H202" s="96"/>
      <c r="I202" s="131"/>
      <c r="J202" s="131"/>
      <c r="K202" s="153"/>
      <c r="L202" s="153"/>
      <c r="M202" s="154"/>
      <c r="N202" s="154"/>
      <c r="P202" s="138"/>
      <c r="Q202" s="180"/>
      <c r="R202" s="180"/>
      <c r="S202" s="138"/>
      <c r="T202" s="138"/>
      <c r="U202" s="138"/>
      <c r="V202" s="138"/>
      <c r="W202" s="138"/>
      <c r="X202" s="138"/>
      <c r="Y202" s="181"/>
      <c r="Z202" s="181"/>
      <c r="AA202" s="181"/>
      <c r="AB202" s="181"/>
      <c r="AC202" s="181"/>
    </row>
    <row r="203" spans="1:29" ht="18" customHeight="1">
      <c r="A203" s="155"/>
      <c r="B203" s="156">
        <v>2</v>
      </c>
      <c r="C203" s="156"/>
      <c r="D203" s="136"/>
      <c r="E203" s="63"/>
      <c r="F203" s="157"/>
      <c r="G203" s="157"/>
      <c r="H203" s="63"/>
      <c r="I203" s="157"/>
      <c r="J203" s="157"/>
      <c r="K203" s="158"/>
      <c r="L203" s="158"/>
      <c r="M203" s="159"/>
      <c r="N203" s="159"/>
      <c r="P203" s="138"/>
      <c r="Q203" s="180"/>
      <c r="R203" s="180"/>
      <c r="S203" s="138"/>
      <c r="T203" s="138"/>
      <c r="U203" s="138"/>
      <c r="V203" s="138"/>
      <c r="W203" s="138"/>
      <c r="X203" s="138"/>
      <c r="Y203" s="181"/>
      <c r="Z203" s="181"/>
      <c r="AA203" s="181"/>
      <c r="AB203" s="181"/>
      <c r="AC203" s="181"/>
    </row>
    <row r="204" spans="1:29" ht="9" customHeight="1">
      <c r="A204" s="96"/>
      <c r="B204" s="96"/>
      <c r="C204" s="96"/>
      <c r="D204" s="96"/>
      <c r="E204" s="96"/>
      <c r="F204" s="96"/>
      <c r="G204" s="96"/>
      <c r="H204" s="96"/>
      <c r="I204" s="96"/>
      <c r="J204" s="96"/>
      <c r="K204" s="96"/>
      <c r="L204" s="96"/>
      <c r="M204" s="96"/>
      <c r="N204" s="96"/>
      <c r="P204" s="138"/>
      <c r="Q204" s="138"/>
      <c r="R204" s="138"/>
      <c r="S204" s="138"/>
      <c r="T204" s="138"/>
      <c r="U204" s="138"/>
      <c r="V204" s="138"/>
      <c r="W204" s="138"/>
      <c r="X204" s="138"/>
      <c r="Y204" s="138"/>
      <c r="Z204" s="138"/>
      <c r="AA204" s="138"/>
      <c r="AB204" s="138"/>
      <c r="AC204" s="138"/>
    </row>
    <row r="205" spans="2:29" ht="18" customHeight="1">
      <c r="B205" s="160" t="s">
        <v>114</v>
      </c>
      <c r="D205" s="161"/>
      <c r="E205" s="161"/>
      <c r="F205" s="161"/>
      <c r="G205" s="161"/>
      <c r="I205" s="160" t="s">
        <v>115</v>
      </c>
      <c r="J205" s="161"/>
      <c r="K205" s="162" t="s">
        <v>48</v>
      </c>
      <c r="L205" s="161"/>
      <c r="M205" s="161"/>
      <c r="N205" s="162" t="s">
        <v>116</v>
      </c>
      <c r="P205" s="138"/>
      <c r="Q205" s="182"/>
      <c r="R205" s="138"/>
      <c r="S205" s="138"/>
      <c r="T205" s="138"/>
      <c r="U205" s="138"/>
      <c r="V205" s="138"/>
      <c r="W205" s="138"/>
      <c r="X205" s="182"/>
      <c r="Y205" s="138"/>
      <c r="Z205" s="173"/>
      <c r="AA205" s="138"/>
      <c r="AB205" s="138"/>
      <c r="AC205" s="173"/>
    </row>
    <row r="206" spans="16:29" ht="9.75" customHeight="1">
      <c r="P206" s="138"/>
      <c r="Q206" s="138"/>
      <c r="R206" s="138"/>
      <c r="S206" s="138"/>
      <c r="T206" s="138"/>
      <c r="U206" s="138"/>
      <c r="V206" s="138"/>
      <c r="W206" s="138"/>
      <c r="X206" s="138"/>
      <c r="Y206" s="138"/>
      <c r="Z206" s="138"/>
      <c r="AA206" s="138"/>
      <c r="AB206" s="138"/>
      <c r="AC206" s="138"/>
    </row>
    <row r="207" spans="1:29" ht="9.75" customHeight="1">
      <c r="A207" s="163" t="s">
        <v>117</v>
      </c>
      <c r="B207" s="146"/>
      <c r="C207" s="146"/>
      <c r="D207" s="146"/>
      <c r="E207" s="146"/>
      <c r="F207" s="146"/>
      <c r="G207" s="146"/>
      <c r="H207" s="164" t="s">
        <v>118</v>
      </c>
      <c r="I207" s="146"/>
      <c r="J207" s="146"/>
      <c r="K207" s="146"/>
      <c r="L207" s="146"/>
      <c r="M207" s="146"/>
      <c r="N207" s="147"/>
      <c r="P207" s="183"/>
      <c r="Q207" s="177"/>
      <c r="R207" s="177"/>
      <c r="S207" s="177"/>
      <c r="T207" s="177"/>
      <c r="U207" s="177"/>
      <c r="V207" s="177"/>
      <c r="W207" s="184"/>
      <c r="X207" s="177"/>
      <c r="Y207" s="177"/>
      <c r="Z207" s="177"/>
      <c r="AA207" s="177"/>
      <c r="AB207" s="177"/>
      <c r="AC207" s="177"/>
    </row>
    <row r="208" spans="1:29" ht="15.75" customHeight="1">
      <c r="A208" s="165"/>
      <c r="B208" s="298"/>
      <c r="C208" s="299"/>
      <c r="D208" s="299"/>
      <c r="E208" s="299"/>
      <c r="F208" s="299"/>
      <c r="G208" s="300"/>
      <c r="H208" s="166"/>
      <c r="I208" s="138"/>
      <c r="J208" s="138"/>
      <c r="K208" s="138"/>
      <c r="L208" s="138"/>
      <c r="M208" s="138"/>
      <c r="N208" s="139"/>
      <c r="P208" s="1"/>
      <c r="Q208" s="292"/>
      <c r="R208" s="307"/>
      <c r="S208" s="307"/>
      <c r="T208" s="307"/>
      <c r="U208" s="307"/>
      <c r="V208" s="307"/>
      <c r="W208" s="184"/>
      <c r="X208" s="138"/>
      <c r="Y208" s="138"/>
      <c r="Z208" s="138"/>
      <c r="AA208" s="138"/>
      <c r="AB208" s="138"/>
      <c r="AC208" s="138"/>
    </row>
    <row r="209" spans="1:29" ht="9.75" customHeight="1">
      <c r="A209" s="167" t="s">
        <v>119</v>
      </c>
      <c r="B209" s="96"/>
      <c r="C209" s="96"/>
      <c r="D209" s="96"/>
      <c r="E209" s="96"/>
      <c r="F209" s="96"/>
      <c r="G209" s="131"/>
      <c r="H209" s="168" t="s">
        <v>120</v>
      </c>
      <c r="I209" s="63"/>
      <c r="J209" s="157"/>
      <c r="K209" s="63"/>
      <c r="L209" s="169" t="s">
        <v>121</v>
      </c>
      <c r="M209" s="63"/>
      <c r="N209" s="157"/>
      <c r="P209" s="1"/>
      <c r="Q209" s="138"/>
      <c r="R209" s="138"/>
      <c r="S209" s="138"/>
      <c r="T209" s="138"/>
      <c r="U209" s="138"/>
      <c r="V209" s="138"/>
      <c r="W209" s="185"/>
      <c r="X209" s="138"/>
      <c r="Y209" s="138"/>
      <c r="Z209" s="138"/>
      <c r="AA209" s="185"/>
      <c r="AB209" s="138"/>
      <c r="AC209" s="138"/>
    </row>
    <row r="210" spans="1:29" ht="19.5" customHeight="1">
      <c r="A210" s="97"/>
      <c r="B210" s="298"/>
      <c r="C210" s="299"/>
      <c r="D210" s="299"/>
      <c r="E210" s="299"/>
      <c r="F210" s="299"/>
      <c r="G210" s="300"/>
      <c r="H210" s="97"/>
      <c r="I210" s="98"/>
      <c r="J210" s="157"/>
      <c r="K210" s="98"/>
      <c r="L210" s="98"/>
      <c r="M210" s="98"/>
      <c r="N210" s="144"/>
      <c r="P210" s="138"/>
      <c r="Q210" s="292"/>
      <c r="R210" s="307"/>
      <c r="S210" s="307"/>
      <c r="T210" s="307"/>
      <c r="U210" s="307"/>
      <c r="V210" s="307"/>
      <c r="W210" s="138"/>
      <c r="X210" s="138"/>
      <c r="Y210" s="138"/>
      <c r="Z210" s="138"/>
      <c r="AA210" s="138"/>
      <c r="AB210" s="138"/>
      <c r="AC210" s="138"/>
    </row>
    <row r="211" spans="1:29" ht="12.75" customHeight="1">
      <c r="A211" t="str">
        <f>$A$52</f>
        <v>Offenburg</v>
      </c>
      <c r="M211" s="311">
        <f>$M$52</f>
        <v>40677</v>
      </c>
      <c r="N211" s="270"/>
      <c r="P211" s="138"/>
      <c r="Q211" s="138"/>
      <c r="R211" s="138"/>
      <c r="S211" s="138"/>
      <c r="T211" s="138"/>
      <c r="U211" s="138"/>
      <c r="V211" s="138"/>
      <c r="W211" s="138"/>
      <c r="X211" s="138"/>
      <c r="Y211" s="138"/>
      <c r="Z211" s="138"/>
      <c r="AA211" s="138"/>
      <c r="AB211" s="314"/>
      <c r="AC211" s="315"/>
    </row>
    <row r="212" ht="12.75" customHeight="1"/>
    <row r="213" spans="1:29" ht="24" customHeight="1">
      <c r="A213" s="128" t="s">
        <v>123</v>
      </c>
      <c r="B213" s="129"/>
      <c r="C213" s="129"/>
      <c r="D213" s="129"/>
      <c r="E213" s="129"/>
      <c r="F213" s="129"/>
      <c r="G213" s="129"/>
      <c r="H213" s="129"/>
      <c r="I213" s="129"/>
      <c r="J213" s="129"/>
      <c r="K213" s="129"/>
      <c r="L213" s="129"/>
      <c r="M213" s="129"/>
      <c r="N213" s="129"/>
      <c r="P213" s="128" t="str">
        <f>A213</f>
        <v>Schiedrichterzettel - Runde 3</v>
      </c>
      <c r="Q213" s="129"/>
      <c r="R213" s="129"/>
      <c r="S213" s="129"/>
      <c r="T213" s="129"/>
      <c r="U213" s="129"/>
      <c r="V213" s="129"/>
      <c r="W213" s="129"/>
      <c r="X213" s="129"/>
      <c r="Y213" s="129"/>
      <c r="Z213" s="129"/>
      <c r="AA213" s="129"/>
      <c r="AB213" s="129"/>
      <c r="AC213" s="129"/>
    </row>
    <row r="214" spans="1:29" ht="15.75" customHeight="1">
      <c r="A214" s="130" t="s">
        <v>97</v>
      </c>
      <c r="B214" s="96"/>
      <c r="C214" s="96"/>
      <c r="D214" s="131"/>
      <c r="E214" s="132" t="s">
        <v>98</v>
      </c>
      <c r="F214" s="96"/>
      <c r="G214" s="131"/>
      <c r="H214" s="130" t="s">
        <v>99</v>
      </c>
      <c r="I214" s="96"/>
      <c r="J214" s="132"/>
      <c r="K214" s="131"/>
      <c r="L214" s="132" t="s">
        <v>100</v>
      </c>
      <c r="M214" s="96"/>
      <c r="N214" s="131"/>
      <c r="P214" s="130" t="s">
        <v>97</v>
      </c>
      <c r="Q214" s="96"/>
      <c r="R214" s="96"/>
      <c r="S214" s="131"/>
      <c r="T214" s="132" t="s">
        <v>98</v>
      </c>
      <c r="U214" s="96"/>
      <c r="V214" s="131"/>
      <c r="W214" s="130" t="s">
        <v>99</v>
      </c>
      <c r="X214" s="96"/>
      <c r="Y214" s="132"/>
      <c r="Z214" s="131"/>
      <c r="AA214" s="132" t="s">
        <v>100</v>
      </c>
      <c r="AB214" s="96"/>
      <c r="AC214" s="131"/>
    </row>
    <row r="215" spans="1:29" ht="18" customHeight="1">
      <c r="A215" s="97"/>
      <c r="B215" s="98"/>
      <c r="C215" s="284">
        <f>$C$3</f>
        <v>40677</v>
      </c>
      <c r="D215" s="281"/>
      <c r="E215" s="98"/>
      <c r="F215" s="280"/>
      <c r="G215" s="281"/>
      <c r="H215" s="282" t="str">
        <f>$H$3</f>
        <v>Gruppe A</v>
      </c>
      <c r="I215" s="283"/>
      <c r="J215" s="283"/>
      <c r="K215" s="281"/>
      <c r="L215" s="282"/>
      <c r="M215" s="283"/>
      <c r="N215" s="281"/>
      <c r="P215" s="97"/>
      <c r="Q215" s="98"/>
      <c r="R215" s="284">
        <f>$C$3</f>
        <v>40677</v>
      </c>
      <c r="S215" s="281"/>
      <c r="T215" s="98"/>
      <c r="U215" s="280"/>
      <c r="V215" s="281"/>
      <c r="W215" s="282" t="str">
        <f>$H$3</f>
        <v>Gruppe A</v>
      </c>
      <c r="X215" s="283"/>
      <c r="Y215" s="283"/>
      <c r="Z215" s="281"/>
      <c r="AA215" s="282"/>
      <c r="AB215" s="283"/>
      <c r="AC215" s="281"/>
    </row>
    <row r="216" spans="1:29" ht="24.75" customHeight="1">
      <c r="A216" s="134"/>
      <c r="B216" s="133" t="str">
        <f>$B$4</f>
        <v>BaWü JG-RLT Top24</v>
      </c>
      <c r="L216" s="295" t="str">
        <f>$L$4</f>
        <v>Jungen U12</v>
      </c>
      <c r="M216" s="295"/>
      <c r="N216" s="295"/>
      <c r="P216" s="134"/>
      <c r="Q216" s="133" t="str">
        <f>$B$4</f>
        <v>BaWü JG-RLT Top24</v>
      </c>
      <c r="AA216" s="295" t="str">
        <f>$L$4</f>
        <v>Jungen U12</v>
      </c>
      <c r="AB216" s="295"/>
      <c r="AC216" s="295"/>
    </row>
    <row r="217" spans="1:29" ht="4.5" customHeight="1">
      <c r="A217" s="95"/>
      <c r="B217" s="96"/>
      <c r="C217" s="96"/>
      <c r="D217" s="96"/>
      <c r="E217" s="96"/>
      <c r="F217" s="96"/>
      <c r="G217" s="96"/>
      <c r="H217" s="96"/>
      <c r="I217" s="96"/>
      <c r="J217" s="96"/>
      <c r="K217" s="96"/>
      <c r="L217" s="96"/>
      <c r="M217" s="96"/>
      <c r="N217" s="131"/>
      <c r="P217" s="95"/>
      <c r="Q217" s="96"/>
      <c r="R217" s="96"/>
      <c r="S217" s="96"/>
      <c r="T217" s="96"/>
      <c r="U217" s="96"/>
      <c r="V217" s="96"/>
      <c r="W217" s="96"/>
      <c r="X217" s="96"/>
      <c r="Y217" s="96"/>
      <c r="Z217" s="96"/>
      <c r="AA217" s="96"/>
      <c r="AB217" s="96"/>
      <c r="AC217" s="131"/>
    </row>
    <row r="218" spans="1:29" ht="9.75" customHeight="1">
      <c r="A218" s="135"/>
      <c r="B218" s="136"/>
      <c r="C218" s="137" t="s">
        <v>101</v>
      </c>
      <c r="D218" s="137"/>
      <c r="E218" s="136"/>
      <c r="F218" s="137" t="s">
        <v>102</v>
      </c>
      <c r="G218" s="137"/>
      <c r="H218" s="136"/>
      <c r="I218" s="137" t="s">
        <v>103</v>
      </c>
      <c r="J218" s="137"/>
      <c r="K218" s="137"/>
      <c r="M218" s="138"/>
      <c r="N218" s="139"/>
      <c r="P218" s="135"/>
      <c r="Q218" s="136"/>
      <c r="R218" s="137" t="s">
        <v>101</v>
      </c>
      <c r="S218" s="137"/>
      <c r="T218" s="136"/>
      <c r="U218" s="137" t="s">
        <v>102</v>
      </c>
      <c r="V218" s="137"/>
      <c r="W218" s="136"/>
      <c r="X218" s="137" t="s">
        <v>103</v>
      </c>
      <c r="Y218" s="137"/>
      <c r="Z218" s="137"/>
      <c r="AB218" s="138"/>
      <c r="AC218" s="139"/>
    </row>
    <row r="219" spans="1:29" ht="4.5" customHeight="1">
      <c r="A219" s="135"/>
      <c r="M219" s="138"/>
      <c r="N219" s="139"/>
      <c r="P219" s="135"/>
      <c r="AB219" s="138"/>
      <c r="AC219" s="139"/>
    </row>
    <row r="220" spans="1:29" ht="12.75" customHeight="1">
      <c r="A220" s="95"/>
      <c r="B220" s="96"/>
      <c r="C220" s="140" t="s">
        <v>104</v>
      </c>
      <c r="D220" s="140" t="s">
        <v>105</v>
      </c>
      <c r="E220" s="96"/>
      <c r="F220" s="140"/>
      <c r="G220" s="140"/>
      <c r="H220" s="96"/>
      <c r="I220" s="96"/>
      <c r="J220" s="131"/>
      <c r="M220" s="138"/>
      <c r="N220" s="139"/>
      <c r="P220" s="95"/>
      <c r="Q220" s="96"/>
      <c r="R220" s="140" t="s">
        <v>104</v>
      </c>
      <c r="S220" s="140" t="s">
        <v>105</v>
      </c>
      <c r="T220" s="96"/>
      <c r="U220" s="140"/>
      <c r="V220" s="140"/>
      <c r="W220" s="96"/>
      <c r="X220" s="96"/>
      <c r="Y220" s="131"/>
      <c r="AB220" s="138"/>
      <c r="AC220" s="139"/>
    </row>
    <row r="221" spans="1:29" ht="4.5" customHeight="1">
      <c r="A221" s="135"/>
      <c r="B221" s="138"/>
      <c r="C221" s="1"/>
      <c r="D221" s="1"/>
      <c r="E221" s="138"/>
      <c r="F221" s="1"/>
      <c r="G221" s="1"/>
      <c r="H221" s="138"/>
      <c r="I221" s="138"/>
      <c r="J221" s="139"/>
      <c r="M221" s="138"/>
      <c r="N221" s="139"/>
      <c r="P221" s="135"/>
      <c r="Q221" s="138"/>
      <c r="R221" s="1"/>
      <c r="S221" s="1"/>
      <c r="T221" s="138"/>
      <c r="U221" s="1"/>
      <c r="V221" s="1"/>
      <c r="W221" s="138"/>
      <c r="X221" s="138"/>
      <c r="Y221" s="139"/>
      <c r="AB221" s="138"/>
      <c r="AC221" s="139"/>
    </row>
    <row r="222" spans="1:29" ht="9.75" customHeight="1">
      <c r="A222" s="135"/>
      <c r="B222" s="138"/>
      <c r="C222" s="287">
        <f>Raster!B6</f>
        <v>73</v>
      </c>
      <c r="D222" s="289" t="str">
        <f>Raster!C6</f>
        <v>Eise, Tom</v>
      </c>
      <c r="E222" s="290"/>
      <c r="F222" s="290"/>
      <c r="G222" s="290"/>
      <c r="H222" s="290"/>
      <c r="I222" s="290"/>
      <c r="J222" s="291"/>
      <c r="L222" s="136"/>
      <c r="M222" s="1" t="s">
        <v>106</v>
      </c>
      <c r="N222" s="141"/>
      <c r="P222" s="135"/>
      <c r="Q222" s="138"/>
      <c r="R222" s="287">
        <f>Raster!B7</f>
        <v>74</v>
      </c>
      <c r="S222" s="289" t="str">
        <f>Raster!C7</f>
        <v>Siebel, Dominic</v>
      </c>
      <c r="T222" s="290"/>
      <c r="U222" s="290"/>
      <c r="V222" s="290"/>
      <c r="W222" s="290"/>
      <c r="X222" s="290"/>
      <c r="Y222" s="291"/>
      <c r="AA222" s="136"/>
      <c r="AB222" s="1" t="s">
        <v>106</v>
      </c>
      <c r="AC222" s="141"/>
    </row>
    <row r="223" spans="1:29" ht="4.5" customHeight="1">
      <c r="A223" s="135"/>
      <c r="B223" s="138"/>
      <c r="C223" s="288"/>
      <c r="D223" s="290"/>
      <c r="E223" s="290"/>
      <c r="F223" s="290"/>
      <c r="G223" s="290"/>
      <c r="H223" s="290"/>
      <c r="I223" s="290"/>
      <c r="J223" s="291"/>
      <c r="M223" s="138"/>
      <c r="N223" s="139"/>
      <c r="P223" s="135"/>
      <c r="Q223" s="138"/>
      <c r="R223" s="288"/>
      <c r="S223" s="290"/>
      <c r="T223" s="290"/>
      <c r="U223" s="290"/>
      <c r="V223" s="290"/>
      <c r="W223" s="290"/>
      <c r="X223" s="290"/>
      <c r="Y223" s="291"/>
      <c r="AB223" s="138"/>
      <c r="AC223" s="139"/>
    </row>
    <row r="224" spans="1:29" ht="9.75" customHeight="1">
      <c r="A224" s="135"/>
      <c r="B224" s="138"/>
      <c r="C224" s="288"/>
      <c r="D224" s="290"/>
      <c r="E224" s="290"/>
      <c r="F224" s="290"/>
      <c r="G224" s="290"/>
      <c r="H224" s="290"/>
      <c r="I224" s="290"/>
      <c r="J224" s="291"/>
      <c r="L224" s="136"/>
      <c r="M224" s="1" t="s">
        <v>107</v>
      </c>
      <c r="N224" s="141"/>
      <c r="P224" s="135"/>
      <c r="Q224" s="138"/>
      <c r="R224" s="288"/>
      <c r="S224" s="290"/>
      <c r="T224" s="290"/>
      <c r="U224" s="290"/>
      <c r="V224" s="290"/>
      <c r="W224" s="290"/>
      <c r="X224" s="290"/>
      <c r="Y224" s="291"/>
      <c r="AA224" s="136"/>
      <c r="AB224" s="1" t="s">
        <v>107</v>
      </c>
      <c r="AC224" s="141"/>
    </row>
    <row r="225" spans="1:29" ht="4.5" customHeight="1">
      <c r="A225" s="135"/>
      <c r="B225" s="138"/>
      <c r="C225" s="288"/>
      <c r="D225" s="290"/>
      <c r="E225" s="290"/>
      <c r="F225" s="290"/>
      <c r="G225" s="290"/>
      <c r="H225" s="290"/>
      <c r="I225" s="290"/>
      <c r="J225" s="291"/>
      <c r="M225" s="138"/>
      <c r="N225" s="139"/>
      <c r="P225" s="135"/>
      <c r="Q225" s="138"/>
      <c r="R225" s="288"/>
      <c r="S225" s="290"/>
      <c r="T225" s="290"/>
      <c r="U225" s="290"/>
      <c r="V225" s="290"/>
      <c r="W225" s="290"/>
      <c r="X225" s="290"/>
      <c r="Y225" s="291"/>
      <c r="AB225" s="138"/>
      <c r="AC225" s="139"/>
    </row>
    <row r="226" spans="1:29" ht="9.75" customHeight="1">
      <c r="A226" s="135"/>
      <c r="B226" s="138"/>
      <c r="C226" s="288"/>
      <c r="D226" s="290"/>
      <c r="E226" s="290"/>
      <c r="F226" s="290"/>
      <c r="G226" s="290"/>
      <c r="H226" s="290"/>
      <c r="I226" s="290"/>
      <c r="J226" s="291"/>
      <c r="L226" s="142"/>
      <c r="M226" s="1" t="s">
        <v>107</v>
      </c>
      <c r="N226" s="141"/>
      <c r="P226" s="135"/>
      <c r="Q226" s="138"/>
      <c r="R226" s="288"/>
      <c r="S226" s="290"/>
      <c r="T226" s="290"/>
      <c r="U226" s="290"/>
      <c r="V226" s="290"/>
      <c r="W226" s="290"/>
      <c r="X226" s="290"/>
      <c r="Y226" s="291"/>
      <c r="AA226" s="142"/>
      <c r="AB226" s="1" t="s">
        <v>107</v>
      </c>
      <c r="AC226" s="141"/>
    </row>
    <row r="227" spans="1:29" ht="4.5" customHeight="1">
      <c r="A227" s="97"/>
      <c r="B227" s="98"/>
      <c r="C227" s="98"/>
      <c r="D227" s="98"/>
      <c r="E227" s="98"/>
      <c r="F227" s="98"/>
      <c r="G227" s="98"/>
      <c r="H227" s="98"/>
      <c r="I227" s="98"/>
      <c r="J227" s="139"/>
      <c r="L227" s="96"/>
      <c r="M227" s="143"/>
      <c r="N227" s="141"/>
      <c r="P227" s="97"/>
      <c r="Q227" s="98"/>
      <c r="R227" s="98"/>
      <c r="S227" s="98"/>
      <c r="T227" s="98"/>
      <c r="U227" s="98"/>
      <c r="V227" s="98"/>
      <c r="W227" s="98"/>
      <c r="X227" s="98"/>
      <c r="Y227" s="139"/>
      <c r="AA227" s="96"/>
      <c r="AB227" s="143"/>
      <c r="AC227" s="141"/>
    </row>
    <row r="228" spans="1:29" ht="12.75" customHeight="1">
      <c r="A228" s="95"/>
      <c r="B228" s="96"/>
      <c r="C228" s="96"/>
      <c r="D228" s="140" t="s">
        <v>108</v>
      </c>
      <c r="E228" s="96"/>
      <c r="F228" s="140"/>
      <c r="G228" s="140"/>
      <c r="H228" s="96"/>
      <c r="I228" s="96"/>
      <c r="J228" s="131"/>
      <c r="K228" s="96"/>
      <c r="L228" s="96"/>
      <c r="M228" s="96"/>
      <c r="N228" s="131"/>
      <c r="P228" s="95"/>
      <c r="Q228" s="96"/>
      <c r="R228" s="96"/>
      <c r="S228" s="140" t="s">
        <v>108</v>
      </c>
      <c r="T228" s="96"/>
      <c r="U228" s="140"/>
      <c r="V228" s="140"/>
      <c r="W228" s="96"/>
      <c r="X228" s="96"/>
      <c r="Y228" s="131"/>
      <c r="Z228" s="96"/>
      <c r="AA228" s="96"/>
      <c r="AB228" s="96"/>
      <c r="AC228" s="131"/>
    </row>
    <row r="229" spans="1:29" ht="4.5" customHeight="1">
      <c r="A229" s="135"/>
      <c r="B229" s="138"/>
      <c r="C229" s="138"/>
      <c r="D229" s="138"/>
      <c r="E229" s="138"/>
      <c r="F229" s="138"/>
      <c r="G229" s="138"/>
      <c r="H229" s="138"/>
      <c r="I229" s="138"/>
      <c r="J229" s="139"/>
      <c r="K229" s="138"/>
      <c r="L229" s="138"/>
      <c r="M229" s="138"/>
      <c r="N229" s="139"/>
      <c r="P229" s="135"/>
      <c r="Q229" s="138"/>
      <c r="R229" s="138"/>
      <c r="S229" s="138"/>
      <c r="T229" s="138"/>
      <c r="U229" s="138"/>
      <c r="V229" s="138"/>
      <c r="W229" s="138"/>
      <c r="X229" s="138"/>
      <c r="Y229" s="139"/>
      <c r="Z229" s="138"/>
      <c r="AA229" s="138"/>
      <c r="AB229" s="138"/>
      <c r="AC229" s="139"/>
    </row>
    <row r="230" spans="1:29" ht="9.75" customHeight="1">
      <c r="A230" s="135"/>
      <c r="B230" s="138"/>
      <c r="C230" s="138"/>
      <c r="D230" s="292"/>
      <c r="E230" s="293"/>
      <c r="F230" s="293"/>
      <c r="G230" s="293"/>
      <c r="H230" s="293"/>
      <c r="I230" s="293"/>
      <c r="J230" s="294"/>
      <c r="K230" s="138"/>
      <c r="L230" s="136"/>
      <c r="M230" s="1" t="s">
        <v>106</v>
      </c>
      <c r="N230" s="141"/>
      <c r="P230" s="135"/>
      <c r="Q230" s="138"/>
      <c r="R230" s="138"/>
      <c r="S230" s="292"/>
      <c r="T230" s="293"/>
      <c r="U230" s="293"/>
      <c r="V230" s="293"/>
      <c r="W230" s="293"/>
      <c r="X230" s="293"/>
      <c r="Y230" s="294"/>
      <c r="Z230" s="138"/>
      <c r="AA230" s="136"/>
      <c r="AB230" s="1" t="s">
        <v>106</v>
      </c>
      <c r="AC230" s="141"/>
    </row>
    <row r="231" spans="1:29" ht="4.5" customHeight="1">
      <c r="A231" s="135"/>
      <c r="B231" s="138"/>
      <c r="C231" s="138"/>
      <c r="D231" s="293"/>
      <c r="E231" s="293"/>
      <c r="F231" s="293"/>
      <c r="G231" s="293"/>
      <c r="H231" s="293"/>
      <c r="I231" s="293"/>
      <c r="J231" s="294"/>
      <c r="K231" s="138"/>
      <c r="L231" s="138"/>
      <c r="M231" s="138"/>
      <c r="N231" s="139"/>
      <c r="P231" s="135"/>
      <c r="Q231" s="138"/>
      <c r="R231" s="138"/>
      <c r="S231" s="293"/>
      <c r="T231" s="293"/>
      <c r="U231" s="293"/>
      <c r="V231" s="293"/>
      <c r="W231" s="293"/>
      <c r="X231" s="293"/>
      <c r="Y231" s="294"/>
      <c r="Z231" s="138"/>
      <c r="AA231" s="138"/>
      <c r="AB231" s="138"/>
      <c r="AC231" s="139"/>
    </row>
    <row r="232" spans="1:29" ht="9.75" customHeight="1">
      <c r="A232" s="135"/>
      <c r="B232" s="138"/>
      <c r="C232" s="138"/>
      <c r="D232" s="293"/>
      <c r="E232" s="293"/>
      <c r="F232" s="293"/>
      <c r="G232" s="293"/>
      <c r="H232" s="293"/>
      <c r="I232" s="293"/>
      <c r="J232" s="294"/>
      <c r="K232" s="138"/>
      <c r="L232" s="136"/>
      <c r="M232" s="1" t="s">
        <v>109</v>
      </c>
      <c r="N232" s="141"/>
      <c r="P232" s="135"/>
      <c r="Q232" s="138"/>
      <c r="R232" s="138"/>
      <c r="S232" s="293"/>
      <c r="T232" s="293"/>
      <c r="U232" s="293"/>
      <c r="V232" s="293"/>
      <c r="W232" s="293"/>
      <c r="X232" s="293"/>
      <c r="Y232" s="294"/>
      <c r="Z232" s="138"/>
      <c r="AA232" s="136"/>
      <c r="AB232" s="1" t="s">
        <v>109</v>
      </c>
      <c r="AC232" s="141"/>
    </row>
    <row r="233" spans="1:29" ht="4.5" customHeight="1">
      <c r="A233" s="97"/>
      <c r="B233" s="98"/>
      <c r="C233" s="98"/>
      <c r="D233" s="98"/>
      <c r="E233" s="98"/>
      <c r="F233" s="98"/>
      <c r="G233" s="98"/>
      <c r="H233" s="98"/>
      <c r="I233" s="98"/>
      <c r="J233" s="144"/>
      <c r="K233" s="98"/>
      <c r="L233" s="98"/>
      <c r="M233" s="98"/>
      <c r="N233" s="139"/>
      <c r="P233" s="97"/>
      <c r="Q233" s="98"/>
      <c r="R233" s="98"/>
      <c r="S233" s="98"/>
      <c r="T233" s="98"/>
      <c r="U233" s="98"/>
      <c r="V233" s="98"/>
      <c r="W233" s="98"/>
      <c r="X233" s="98"/>
      <c r="Y233" s="144"/>
      <c r="Z233" s="98"/>
      <c r="AA233" s="98"/>
      <c r="AB233" s="98"/>
      <c r="AC233" s="139"/>
    </row>
    <row r="234" spans="13:29" ht="4.5" customHeight="1">
      <c r="M234" s="138"/>
      <c r="N234" s="63"/>
      <c r="AB234" s="138"/>
      <c r="AC234" s="63"/>
    </row>
    <row r="235" spans="1:29" ht="4.5" customHeight="1">
      <c r="A235" s="95"/>
      <c r="B235" s="96"/>
      <c r="C235" s="96"/>
      <c r="D235" s="96"/>
      <c r="E235" s="96"/>
      <c r="F235" s="96"/>
      <c r="G235" s="96"/>
      <c r="H235" s="96"/>
      <c r="I235" s="96"/>
      <c r="J235" s="96"/>
      <c r="K235" s="96"/>
      <c r="L235" s="96"/>
      <c r="M235" s="96"/>
      <c r="N235" s="139"/>
      <c r="P235" s="95"/>
      <c r="Q235" s="96"/>
      <c r="R235" s="96"/>
      <c r="S235" s="96"/>
      <c r="T235" s="96"/>
      <c r="U235" s="96"/>
      <c r="V235" s="96"/>
      <c r="W235" s="96"/>
      <c r="X235" s="96"/>
      <c r="Y235" s="96"/>
      <c r="Z235" s="96"/>
      <c r="AA235" s="96"/>
      <c r="AB235" s="96"/>
      <c r="AC235" s="139"/>
    </row>
    <row r="236" spans="1:29" ht="9.75" customHeight="1">
      <c r="A236" s="135"/>
      <c r="B236" s="136"/>
      <c r="C236" s="137" t="s">
        <v>101</v>
      </c>
      <c r="D236" s="137"/>
      <c r="E236" s="136"/>
      <c r="F236" s="137" t="s">
        <v>102</v>
      </c>
      <c r="G236" s="137"/>
      <c r="H236" s="136"/>
      <c r="I236" s="137" t="s">
        <v>103</v>
      </c>
      <c r="J236" s="137"/>
      <c r="K236" s="137"/>
      <c r="M236" s="138"/>
      <c r="N236" s="139"/>
      <c r="P236" s="135"/>
      <c r="Q236" s="136"/>
      <c r="R236" s="137" t="s">
        <v>101</v>
      </c>
      <c r="S236" s="137"/>
      <c r="T236" s="136"/>
      <c r="U236" s="137" t="s">
        <v>102</v>
      </c>
      <c r="V236" s="137"/>
      <c r="W236" s="136"/>
      <c r="X236" s="137" t="s">
        <v>103</v>
      </c>
      <c r="Y236" s="137"/>
      <c r="Z236" s="137"/>
      <c r="AB236" s="138"/>
      <c r="AC236" s="139"/>
    </row>
    <row r="237" spans="1:29" ht="4.5" customHeight="1">
      <c r="A237" s="135"/>
      <c r="M237" s="138"/>
      <c r="N237" s="139"/>
      <c r="P237" s="135"/>
      <c r="AB237" s="138"/>
      <c r="AC237" s="139"/>
    </row>
    <row r="238" spans="1:29" ht="12.75" customHeight="1">
      <c r="A238" s="95"/>
      <c r="B238" s="96"/>
      <c r="C238" s="140" t="s">
        <v>104</v>
      </c>
      <c r="D238" s="140" t="s">
        <v>110</v>
      </c>
      <c r="E238" s="96"/>
      <c r="F238" s="140"/>
      <c r="G238" s="140"/>
      <c r="H238" s="96"/>
      <c r="I238" s="96"/>
      <c r="J238" s="131"/>
      <c r="M238" s="138"/>
      <c r="N238" s="139"/>
      <c r="P238" s="95"/>
      <c r="Q238" s="96"/>
      <c r="R238" s="140" t="s">
        <v>104</v>
      </c>
      <c r="S238" s="140" t="s">
        <v>110</v>
      </c>
      <c r="T238" s="96"/>
      <c r="U238" s="140"/>
      <c r="V238" s="140"/>
      <c r="W238" s="96"/>
      <c r="X238" s="96"/>
      <c r="Y238" s="131"/>
      <c r="AB238" s="138"/>
      <c r="AC238" s="139"/>
    </row>
    <row r="239" spans="1:29" ht="4.5" customHeight="1">
      <c r="A239" s="135"/>
      <c r="B239" s="138"/>
      <c r="C239" s="1"/>
      <c r="D239" s="1"/>
      <c r="E239" s="138"/>
      <c r="F239" s="1"/>
      <c r="G239" s="1"/>
      <c r="H239" s="138"/>
      <c r="I239" s="138"/>
      <c r="J239" s="139"/>
      <c r="M239" s="138"/>
      <c r="N239" s="139"/>
      <c r="P239" s="135"/>
      <c r="Q239" s="138"/>
      <c r="R239" s="1"/>
      <c r="S239" s="1"/>
      <c r="T239" s="138"/>
      <c r="U239" s="1"/>
      <c r="V239" s="1"/>
      <c r="W239" s="138"/>
      <c r="X239" s="138"/>
      <c r="Y239" s="139"/>
      <c r="AB239" s="138"/>
      <c r="AC239" s="139"/>
    </row>
    <row r="240" spans="1:29" ht="9.75" customHeight="1">
      <c r="A240" s="135"/>
      <c r="B240" s="138"/>
      <c r="C240" s="287">
        <f>Raster!B9</f>
        <v>76</v>
      </c>
      <c r="D240" s="289" t="str">
        <f>Raster!C9</f>
        <v>Pickan, Mika</v>
      </c>
      <c r="E240" s="290"/>
      <c r="F240" s="290"/>
      <c r="G240" s="290"/>
      <c r="H240" s="290"/>
      <c r="I240" s="290"/>
      <c r="J240" s="291"/>
      <c r="L240" s="136"/>
      <c r="M240" s="1" t="s">
        <v>106</v>
      </c>
      <c r="N240" s="141"/>
      <c r="P240" s="135"/>
      <c r="Q240" s="138"/>
      <c r="R240" s="287">
        <f>Raster!B8</f>
        <v>75</v>
      </c>
      <c r="S240" s="289" t="str">
        <f>Raster!C8</f>
        <v>Adam, Jonas</v>
      </c>
      <c r="T240" s="290"/>
      <c r="U240" s="290"/>
      <c r="V240" s="290"/>
      <c r="W240" s="290"/>
      <c r="X240" s="290"/>
      <c r="Y240" s="291"/>
      <c r="AA240" s="136"/>
      <c r="AB240" s="1" t="s">
        <v>106</v>
      </c>
      <c r="AC240" s="141"/>
    </row>
    <row r="241" spans="1:29" ht="4.5" customHeight="1">
      <c r="A241" s="135"/>
      <c r="B241" s="138"/>
      <c r="C241" s="288"/>
      <c r="D241" s="290"/>
      <c r="E241" s="290"/>
      <c r="F241" s="290"/>
      <c r="G241" s="290"/>
      <c r="H241" s="290"/>
      <c r="I241" s="290"/>
      <c r="J241" s="291"/>
      <c r="M241" s="138"/>
      <c r="N241" s="139"/>
      <c r="P241" s="135"/>
      <c r="Q241" s="138"/>
      <c r="R241" s="288"/>
      <c r="S241" s="290"/>
      <c r="T241" s="290"/>
      <c r="U241" s="290"/>
      <c r="V241" s="290"/>
      <c r="W241" s="290"/>
      <c r="X241" s="290"/>
      <c r="Y241" s="291"/>
      <c r="AB241" s="138"/>
      <c r="AC241" s="139"/>
    </row>
    <row r="242" spans="1:29" ht="9.75" customHeight="1">
      <c r="A242" s="135"/>
      <c r="B242" s="138"/>
      <c r="C242" s="288"/>
      <c r="D242" s="290"/>
      <c r="E242" s="290"/>
      <c r="F242" s="290"/>
      <c r="G242" s="290"/>
      <c r="H242" s="290"/>
      <c r="I242" s="290"/>
      <c r="J242" s="291"/>
      <c r="L242" s="136"/>
      <c r="M242" s="1" t="s">
        <v>107</v>
      </c>
      <c r="N242" s="141"/>
      <c r="P242" s="135"/>
      <c r="Q242" s="138"/>
      <c r="R242" s="288"/>
      <c r="S242" s="290"/>
      <c r="T242" s="290"/>
      <c r="U242" s="290"/>
      <c r="V242" s="290"/>
      <c r="W242" s="290"/>
      <c r="X242" s="290"/>
      <c r="Y242" s="291"/>
      <c r="AA242" s="136"/>
      <c r="AB242" s="1" t="s">
        <v>107</v>
      </c>
      <c r="AC242" s="141"/>
    </row>
    <row r="243" spans="1:29" ht="4.5" customHeight="1">
      <c r="A243" s="135"/>
      <c r="B243" s="138"/>
      <c r="C243" s="288"/>
      <c r="D243" s="290"/>
      <c r="E243" s="290"/>
      <c r="F243" s="290"/>
      <c r="G243" s="290"/>
      <c r="H243" s="290"/>
      <c r="I243" s="290"/>
      <c r="J243" s="291"/>
      <c r="M243" s="138"/>
      <c r="N243" s="139"/>
      <c r="P243" s="135"/>
      <c r="Q243" s="138"/>
      <c r="R243" s="288"/>
      <c r="S243" s="290"/>
      <c r="T243" s="290"/>
      <c r="U243" s="290"/>
      <c r="V243" s="290"/>
      <c r="W243" s="290"/>
      <c r="X243" s="290"/>
      <c r="Y243" s="291"/>
      <c r="AB243" s="138"/>
      <c r="AC243" s="139"/>
    </row>
    <row r="244" spans="1:29" ht="9.75" customHeight="1">
      <c r="A244" s="135"/>
      <c r="B244" s="138"/>
      <c r="C244" s="288"/>
      <c r="D244" s="290"/>
      <c r="E244" s="290"/>
      <c r="F244" s="290"/>
      <c r="G244" s="290"/>
      <c r="H244" s="290"/>
      <c r="I244" s="290"/>
      <c r="J244" s="291"/>
      <c r="L244" s="142"/>
      <c r="M244" s="1" t="s">
        <v>107</v>
      </c>
      <c r="N244" s="141"/>
      <c r="P244" s="135"/>
      <c r="Q244" s="138"/>
      <c r="R244" s="288"/>
      <c r="S244" s="290"/>
      <c r="T244" s="290"/>
      <c r="U244" s="290"/>
      <c r="V244" s="290"/>
      <c r="W244" s="290"/>
      <c r="X244" s="290"/>
      <c r="Y244" s="291"/>
      <c r="AA244" s="142"/>
      <c r="AB244" s="1" t="s">
        <v>107</v>
      </c>
      <c r="AC244" s="141"/>
    </row>
    <row r="245" spans="1:29" ht="4.5" customHeight="1">
      <c r="A245" s="97"/>
      <c r="B245" s="98"/>
      <c r="C245" s="98"/>
      <c r="D245" s="98"/>
      <c r="E245" s="98"/>
      <c r="F245" s="98"/>
      <c r="G245" s="98"/>
      <c r="H245" s="98"/>
      <c r="I245" s="98"/>
      <c r="J245" s="139"/>
      <c r="L245" s="96"/>
      <c r="M245" s="143"/>
      <c r="N245" s="141"/>
      <c r="P245" s="97"/>
      <c r="Q245" s="98"/>
      <c r="R245" s="98"/>
      <c r="S245" s="98"/>
      <c r="T245" s="98"/>
      <c r="U245" s="98"/>
      <c r="V245" s="98"/>
      <c r="W245" s="98"/>
      <c r="X245" s="98"/>
      <c r="Y245" s="139"/>
      <c r="AA245" s="96"/>
      <c r="AB245" s="143"/>
      <c r="AC245" s="141"/>
    </row>
    <row r="246" spans="1:29" ht="12.75" customHeight="1">
      <c r="A246" s="95"/>
      <c r="B246" s="96"/>
      <c r="C246" s="96"/>
      <c r="D246" s="140" t="s">
        <v>108</v>
      </c>
      <c r="E246" s="96"/>
      <c r="F246" s="140"/>
      <c r="G246" s="140"/>
      <c r="H246" s="96"/>
      <c r="I246" s="96"/>
      <c r="J246" s="131"/>
      <c r="K246" s="96"/>
      <c r="L246" s="96"/>
      <c r="M246" s="96"/>
      <c r="N246" s="131"/>
      <c r="P246" s="95"/>
      <c r="Q246" s="96"/>
      <c r="R246" s="96"/>
      <c r="S246" s="140" t="s">
        <v>108</v>
      </c>
      <c r="T246" s="96"/>
      <c r="U246" s="140"/>
      <c r="V246" s="140"/>
      <c r="W246" s="96"/>
      <c r="X246" s="96"/>
      <c r="Y246" s="131"/>
      <c r="Z246" s="96"/>
      <c r="AA246" s="96"/>
      <c r="AB246" s="96"/>
      <c r="AC246" s="131"/>
    </row>
    <row r="247" spans="1:29" ht="4.5" customHeight="1">
      <c r="A247" s="135"/>
      <c r="B247" s="138"/>
      <c r="C247" s="138"/>
      <c r="D247" s="138"/>
      <c r="E247" s="138"/>
      <c r="F247" s="138"/>
      <c r="G247" s="138"/>
      <c r="H247" s="138"/>
      <c r="I247" s="138"/>
      <c r="J247" s="139"/>
      <c r="K247" s="138"/>
      <c r="L247" s="138"/>
      <c r="M247" s="138"/>
      <c r="N247" s="139"/>
      <c r="P247" s="135"/>
      <c r="Q247" s="138"/>
      <c r="R247" s="138"/>
      <c r="S247" s="138"/>
      <c r="T247" s="138"/>
      <c r="U247" s="138"/>
      <c r="V247" s="138"/>
      <c r="W247" s="138"/>
      <c r="X247" s="138"/>
      <c r="Y247" s="139"/>
      <c r="Z247" s="138"/>
      <c r="AA247" s="138"/>
      <c r="AB247" s="138"/>
      <c r="AC247" s="139"/>
    </row>
    <row r="248" spans="1:29" ht="9.75" customHeight="1">
      <c r="A248" s="135"/>
      <c r="B248" s="138"/>
      <c r="C248" s="138"/>
      <c r="D248" s="292"/>
      <c r="E248" s="293"/>
      <c r="F248" s="293"/>
      <c r="G248" s="293"/>
      <c r="H248" s="293"/>
      <c r="I248" s="293"/>
      <c r="J248" s="294"/>
      <c r="K248" s="138"/>
      <c r="L248" s="136"/>
      <c r="M248" s="1" t="s">
        <v>106</v>
      </c>
      <c r="N248" s="141"/>
      <c r="P248" s="135"/>
      <c r="Q248" s="138"/>
      <c r="R248" s="138"/>
      <c r="S248" s="292"/>
      <c r="T248" s="293"/>
      <c r="U248" s="293"/>
      <c r="V248" s="293"/>
      <c r="W248" s="293"/>
      <c r="X248" s="293"/>
      <c r="Y248" s="294"/>
      <c r="Z248" s="138"/>
      <c r="AA248" s="136"/>
      <c r="AB248" s="1" t="s">
        <v>106</v>
      </c>
      <c r="AC248" s="141"/>
    </row>
    <row r="249" spans="1:29" ht="4.5" customHeight="1">
      <c r="A249" s="135"/>
      <c r="B249" s="138"/>
      <c r="C249" s="138"/>
      <c r="D249" s="293"/>
      <c r="E249" s="293"/>
      <c r="F249" s="293"/>
      <c r="G249" s="293"/>
      <c r="H249" s="293"/>
      <c r="I249" s="293"/>
      <c r="J249" s="294"/>
      <c r="K249" s="138"/>
      <c r="L249" s="138"/>
      <c r="M249" s="138"/>
      <c r="N249" s="139"/>
      <c r="P249" s="135"/>
      <c r="Q249" s="138"/>
      <c r="R249" s="138"/>
      <c r="S249" s="293"/>
      <c r="T249" s="293"/>
      <c r="U249" s="293"/>
      <c r="V249" s="293"/>
      <c r="W249" s="293"/>
      <c r="X249" s="293"/>
      <c r="Y249" s="294"/>
      <c r="Z249" s="138"/>
      <c r="AA249" s="138"/>
      <c r="AB249" s="138"/>
      <c r="AC249" s="139"/>
    </row>
    <row r="250" spans="1:29" ht="9.75" customHeight="1">
      <c r="A250" s="135"/>
      <c r="B250" s="138"/>
      <c r="C250" s="138"/>
      <c r="D250" s="293"/>
      <c r="E250" s="293"/>
      <c r="F250" s="293"/>
      <c r="G250" s="293"/>
      <c r="H250" s="293"/>
      <c r="I250" s="293"/>
      <c r="J250" s="294"/>
      <c r="K250" s="138"/>
      <c r="L250" s="136"/>
      <c r="M250" s="1" t="s">
        <v>109</v>
      </c>
      <c r="N250" s="141"/>
      <c r="P250" s="135"/>
      <c r="Q250" s="138"/>
      <c r="R250" s="138"/>
      <c r="S250" s="293"/>
      <c r="T250" s="293"/>
      <c r="U250" s="293"/>
      <c r="V250" s="293"/>
      <c r="W250" s="293"/>
      <c r="X250" s="293"/>
      <c r="Y250" s="294"/>
      <c r="Z250" s="138"/>
      <c r="AA250" s="136"/>
      <c r="AB250" s="1" t="s">
        <v>109</v>
      </c>
      <c r="AC250" s="141"/>
    </row>
    <row r="251" spans="1:29" ht="4.5" customHeight="1">
      <c r="A251" s="97"/>
      <c r="B251" s="98"/>
      <c r="C251" s="98"/>
      <c r="D251" s="98"/>
      <c r="E251" s="98"/>
      <c r="F251" s="98"/>
      <c r="G251" s="98"/>
      <c r="H251" s="98"/>
      <c r="I251" s="98"/>
      <c r="J251" s="144"/>
      <c r="K251" s="98"/>
      <c r="L251" s="98"/>
      <c r="M251" s="98"/>
      <c r="N251" s="144"/>
      <c r="P251" s="97"/>
      <c r="Q251" s="98"/>
      <c r="R251" s="98"/>
      <c r="S251" s="98"/>
      <c r="T251" s="98"/>
      <c r="U251" s="98"/>
      <c r="V251" s="98"/>
      <c r="W251" s="98"/>
      <c r="X251" s="98"/>
      <c r="Y251" s="144"/>
      <c r="Z251" s="98"/>
      <c r="AA251" s="98"/>
      <c r="AB251" s="98"/>
      <c r="AC251" s="144"/>
    </row>
    <row r="252" spans="1:29" ht="4.5" customHeight="1">
      <c r="A252" s="138"/>
      <c r="B252" s="138"/>
      <c r="C252" s="138"/>
      <c r="D252" s="138"/>
      <c r="E252" s="138"/>
      <c r="F252" s="138"/>
      <c r="G252" s="138"/>
      <c r="H252" s="138"/>
      <c r="I252" s="138"/>
      <c r="J252" s="138"/>
      <c r="K252" s="138"/>
      <c r="L252" s="138"/>
      <c r="M252" s="138"/>
      <c r="N252" s="138"/>
      <c r="P252" s="138"/>
      <c r="Q252" s="138"/>
      <c r="R252" s="138"/>
      <c r="S252" s="138"/>
      <c r="T252" s="138"/>
      <c r="U252" s="138"/>
      <c r="V252" s="138"/>
      <c r="W252" s="138"/>
      <c r="X252" s="138"/>
      <c r="Y252" s="138"/>
      <c r="Z252" s="138"/>
      <c r="AA252" s="138"/>
      <c r="AB252" s="138"/>
      <c r="AC252" s="138"/>
    </row>
    <row r="253" spans="1:29" ht="12.75" customHeight="1">
      <c r="A253" s="301" t="s">
        <v>111</v>
      </c>
      <c r="B253" s="302"/>
      <c r="C253" s="303"/>
      <c r="D253" s="145" t="s">
        <v>64</v>
      </c>
      <c r="E253" s="146"/>
      <c r="F253" s="146"/>
      <c r="G253" s="146"/>
      <c r="H253" s="146"/>
      <c r="I253" s="146"/>
      <c r="J253" s="146"/>
      <c r="K253" s="146"/>
      <c r="L253" s="146"/>
      <c r="M253" s="146"/>
      <c r="N253" s="147"/>
      <c r="P253" s="301" t="s">
        <v>111</v>
      </c>
      <c r="Q253" s="302"/>
      <c r="R253" s="303"/>
      <c r="S253" s="145" t="s">
        <v>64</v>
      </c>
      <c r="T253" s="146"/>
      <c r="U253" s="146"/>
      <c r="V253" s="146"/>
      <c r="W253" s="146"/>
      <c r="X253" s="146"/>
      <c r="Y253" s="146"/>
      <c r="Z253" s="146"/>
      <c r="AA253" s="146"/>
      <c r="AB253" s="146"/>
      <c r="AC253" s="147"/>
    </row>
    <row r="254" spans="1:29" ht="12.75" customHeight="1">
      <c r="A254" s="304"/>
      <c r="B254" s="305"/>
      <c r="C254" s="306"/>
      <c r="D254" s="148" t="s">
        <v>66</v>
      </c>
      <c r="E254" s="149" t="s">
        <v>67</v>
      </c>
      <c r="F254" s="147"/>
      <c r="G254" s="150" t="s">
        <v>68</v>
      </c>
      <c r="H254" s="149" t="s">
        <v>69</v>
      </c>
      <c r="I254" s="151"/>
      <c r="J254" s="150" t="s">
        <v>70</v>
      </c>
      <c r="K254" s="149" t="s">
        <v>112</v>
      </c>
      <c r="L254" s="146"/>
      <c r="M254" s="147"/>
      <c r="N254" s="150" t="s">
        <v>113</v>
      </c>
      <c r="P254" s="304"/>
      <c r="Q254" s="305"/>
      <c r="R254" s="306"/>
      <c r="S254" s="148" t="s">
        <v>66</v>
      </c>
      <c r="T254" s="149" t="s">
        <v>67</v>
      </c>
      <c r="U254" s="147"/>
      <c r="V254" s="150" t="s">
        <v>68</v>
      </c>
      <c r="W254" s="149" t="s">
        <v>69</v>
      </c>
      <c r="X254" s="151"/>
      <c r="Y254" s="150" t="s">
        <v>70</v>
      </c>
      <c r="Z254" s="149" t="s">
        <v>112</v>
      </c>
      <c r="AA254" s="146"/>
      <c r="AB254" s="147"/>
      <c r="AC254" s="150" t="s">
        <v>113</v>
      </c>
    </row>
    <row r="255" spans="1:29" ht="18" customHeight="1">
      <c r="A255" s="95"/>
      <c r="B255" s="152">
        <v>1</v>
      </c>
      <c r="C255" s="152"/>
      <c r="D255" s="142"/>
      <c r="E255" s="96"/>
      <c r="F255" s="131"/>
      <c r="G255" s="131"/>
      <c r="H255" s="96"/>
      <c r="I255" s="131"/>
      <c r="J255" s="131"/>
      <c r="K255" s="153"/>
      <c r="L255" s="153"/>
      <c r="M255" s="154"/>
      <c r="N255" s="154"/>
      <c r="P255" s="95"/>
      <c r="Q255" s="152">
        <v>1</v>
      </c>
      <c r="R255" s="152"/>
      <c r="S255" s="142"/>
      <c r="T255" s="96"/>
      <c r="U255" s="131"/>
      <c r="V255" s="131"/>
      <c r="W255" s="96"/>
      <c r="X255" s="131"/>
      <c r="Y255" s="131"/>
      <c r="Z255" s="153"/>
      <c r="AA255" s="153"/>
      <c r="AB255" s="154"/>
      <c r="AC255" s="154"/>
    </row>
    <row r="256" spans="1:29" ht="18" customHeight="1">
      <c r="A256" s="155"/>
      <c r="B256" s="156">
        <v>2</v>
      </c>
      <c r="C256" s="156"/>
      <c r="D256" s="136"/>
      <c r="E256" s="63"/>
      <c r="F256" s="157"/>
      <c r="G256" s="157"/>
      <c r="H256" s="63"/>
      <c r="I256" s="157"/>
      <c r="J256" s="157"/>
      <c r="K256" s="158"/>
      <c r="L256" s="158"/>
      <c r="M256" s="159"/>
      <c r="N256" s="159"/>
      <c r="P256" s="155"/>
      <c r="Q256" s="156">
        <v>2</v>
      </c>
      <c r="R256" s="156"/>
      <c r="S256" s="136"/>
      <c r="T256" s="63"/>
      <c r="U256" s="157"/>
      <c r="V256" s="157"/>
      <c r="W256" s="63"/>
      <c r="X256" s="157"/>
      <c r="Y256" s="157"/>
      <c r="Z256" s="158"/>
      <c r="AA256" s="158"/>
      <c r="AB256" s="159"/>
      <c r="AC256" s="159"/>
    </row>
    <row r="257" spans="1:29" ht="9" customHeight="1">
      <c r="A257" s="96"/>
      <c r="B257" s="96"/>
      <c r="C257" s="96"/>
      <c r="D257" s="96"/>
      <c r="E257" s="96"/>
      <c r="F257" s="96"/>
      <c r="G257" s="96"/>
      <c r="H257" s="96"/>
      <c r="I257" s="96"/>
      <c r="J257" s="96"/>
      <c r="K257" s="96"/>
      <c r="L257" s="96"/>
      <c r="M257" s="96"/>
      <c r="N257" s="96"/>
      <c r="P257" s="96"/>
      <c r="Q257" s="96"/>
      <c r="R257" s="96"/>
      <c r="S257" s="96"/>
      <c r="T257" s="96"/>
      <c r="U257" s="96"/>
      <c r="V257" s="96"/>
      <c r="W257" s="96"/>
      <c r="X257" s="96"/>
      <c r="Y257" s="96"/>
      <c r="Z257" s="96"/>
      <c r="AA257" s="96"/>
      <c r="AB257" s="96"/>
      <c r="AC257" s="96"/>
    </row>
    <row r="258" spans="2:29" ht="18" customHeight="1">
      <c r="B258" s="160" t="s">
        <v>114</v>
      </c>
      <c r="D258" s="161"/>
      <c r="E258" s="161"/>
      <c r="F258" s="161"/>
      <c r="G258" s="161"/>
      <c r="I258" s="160" t="s">
        <v>115</v>
      </c>
      <c r="J258" s="161"/>
      <c r="K258" s="162" t="s">
        <v>48</v>
      </c>
      <c r="L258" s="161"/>
      <c r="M258" s="161"/>
      <c r="N258" s="162" t="s">
        <v>116</v>
      </c>
      <c r="Q258" s="160" t="s">
        <v>114</v>
      </c>
      <c r="S258" s="161"/>
      <c r="T258" s="161"/>
      <c r="U258" s="161"/>
      <c r="V258" s="161"/>
      <c r="X258" s="160" t="s">
        <v>115</v>
      </c>
      <c r="Y258" s="161"/>
      <c r="Z258" s="162" t="s">
        <v>48</v>
      </c>
      <c r="AA258" s="161"/>
      <c r="AB258" s="161"/>
      <c r="AC258" s="162" t="s">
        <v>116</v>
      </c>
    </row>
    <row r="259" ht="9.75" customHeight="1"/>
    <row r="260" spans="1:29" ht="9.75" customHeight="1">
      <c r="A260" s="163" t="s">
        <v>117</v>
      </c>
      <c r="B260" s="146"/>
      <c r="C260" s="146"/>
      <c r="D260" s="146"/>
      <c r="E260" s="146"/>
      <c r="F260" s="146"/>
      <c r="G260" s="146"/>
      <c r="H260" s="164" t="s">
        <v>118</v>
      </c>
      <c r="I260" s="146"/>
      <c r="J260" s="146"/>
      <c r="K260" s="146"/>
      <c r="L260" s="146"/>
      <c r="M260" s="146"/>
      <c r="N260" s="147"/>
      <c r="P260" s="163" t="s">
        <v>117</v>
      </c>
      <c r="Q260" s="146"/>
      <c r="R260" s="146"/>
      <c r="S260" s="146"/>
      <c r="T260" s="146"/>
      <c r="U260" s="146"/>
      <c r="V260" s="146"/>
      <c r="W260" s="164" t="s">
        <v>118</v>
      </c>
      <c r="X260" s="146"/>
      <c r="Y260" s="146"/>
      <c r="Z260" s="146"/>
      <c r="AA260" s="146"/>
      <c r="AB260" s="146"/>
      <c r="AC260" s="147"/>
    </row>
    <row r="261" spans="1:29" ht="15.75" customHeight="1">
      <c r="A261" s="165"/>
      <c r="B261" s="298"/>
      <c r="C261" s="299"/>
      <c r="D261" s="299"/>
      <c r="E261" s="299"/>
      <c r="F261" s="299"/>
      <c r="G261" s="300"/>
      <c r="H261" s="166"/>
      <c r="I261" s="138"/>
      <c r="J261" s="138"/>
      <c r="K261" s="138"/>
      <c r="L261" s="138"/>
      <c r="M261" s="138"/>
      <c r="N261" s="139"/>
      <c r="P261" s="165"/>
      <c r="Q261" s="298"/>
      <c r="R261" s="299"/>
      <c r="S261" s="299"/>
      <c r="T261" s="299"/>
      <c r="U261" s="299"/>
      <c r="V261" s="300"/>
      <c r="W261" s="166"/>
      <c r="X261" s="138"/>
      <c r="Y261" s="138"/>
      <c r="Z261" s="138"/>
      <c r="AA261" s="138"/>
      <c r="AB261" s="138"/>
      <c r="AC261" s="139"/>
    </row>
    <row r="262" spans="1:29" ht="9.75" customHeight="1">
      <c r="A262" s="167" t="s">
        <v>119</v>
      </c>
      <c r="B262" s="96"/>
      <c r="C262" s="96"/>
      <c r="D262" s="96"/>
      <c r="E262" s="96"/>
      <c r="F262" s="96"/>
      <c r="G262" s="131"/>
      <c r="H262" s="168" t="s">
        <v>120</v>
      </c>
      <c r="I262" s="63"/>
      <c r="J262" s="157"/>
      <c r="K262" s="63"/>
      <c r="L262" s="169" t="s">
        <v>121</v>
      </c>
      <c r="M262" s="63"/>
      <c r="N262" s="157"/>
      <c r="P262" s="167" t="s">
        <v>119</v>
      </c>
      <c r="Q262" s="96"/>
      <c r="R262" s="96"/>
      <c r="S262" s="96"/>
      <c r="T262" s="96"/>
      <c r="U262" s="96"/>
      <c r="V262" s="131"/>
      <c r="W262" s="168" t="s">
        <v>120</v>
      </c>
      <c r="X262" s="63"/>
      <c r="Y262" s="157"/>
      <c r="Z262" s="63"/>
      <c r="AA262" s="169" t="s">
        <v>121</v>
      </c>
      <c r="AB262" s="63"/>
      <c r="AC262" s="157"/>
    </row>
    <row r="263" spans="1:29" ht="19.5" customHeight="1">
      <c r="A263" s="97"/>
      <c r="B263" s="298"/>
      <c r="C263" s="299"/>
      <c r="D263" s="299"/>
      <c r="E263" s="299"/>
      <c r="F263" s="299"/>
      <c r="G263" s="300"/>
      <c r="H263" s="97"/>
      <c r="I263" s="98"/>
      <c r="J263" s="157"/>
      <c r="K263" s="98"/>
      <c r="L263" s="98"/>
      <c r="M263" s="98"/>
      <c r="N263" s="144"/>
      <c r="P263" s="97"/>
      <c r="Q263" s="298"/>
      <c r="R263" s="299"/>
      <c r="S263" s="299"/>
      <c r="T263" s="299"/>
      <c r="U263" s="299"/>
      <c r="V263" s="300"/>
      <c r="W263" s="97"/>
      <c r="X263" s="98"/>
      <c r="Y263" s="157"/>
      <c r="Z263" s="98"/>
      <c r="AA263" s="98"/>
      <c r="AB263" s="98"/>
      <c r="AC263" s="144"/>
    </row>
    <row r="264" spans="1:29" ht="12.75" customHeight="1">
      <c r="A264" t="str">
        <f>$A$52</f>
        <v>Offenburg</v>
      </c>
      <c r="M264" s="311">
        <f>$M$52</f>
        <v>40677</v>
      </c>
      <c r="N264" s="270"/>
      <c r="P264" t="str">
        <f>$A$52</f>
        <v>Offenburg</v>
      </c>
      <c r="AB264" s="311">
        <f>$M$52</f>
        <v>40677</v>
      </c>
      <c r="AC264" s="270">
        <f>M264</f>
        <v>40677</v>
      </c>
    </row>
    <row r="266" spans="1:29" ht="24" customHeight="1">
      <c r="A266" s="128" t="str">
        <f>A213</f>
        <v>Schiedrichterzettel - Runde 3</v>
      </c>
      <c r="B266" s="129"/>
      <c r="C266" s="129"/>
      <c r="D266" s="129"/>
      <c r="E266" s="129"/>
      <c r="F266" s="129"/>
      <c r="G266" s="129"/>
      <c r="H266" s="129"/>
      <c r="I266" s="129"/>
      <c r="J266" s="129"/>
      <c r="K266" s="129"/>
      <c r="L266" s="129"/>
      <c r="M266" s="129"/>
      <c r="N266" s="129"/>
      <c r="P266" s="170"/>
      <c r="Q266" s="171"/>
      <c r="R266" s="171"/>
      <c r="S266" s="171"/>
      <c r="T266" s="171"/>
      <c r="U266" s="171"/>
      <c r="V266" s="171"/>
      <c r="W266" s="171"/>
      <c r="X266" s="171"/>
      <c r="Y266" s="171"/>
      <c r="Z266" s="171"/>
      <c r="AA266" s="171"/>
      <c r="AB266" s="171"/>
      <c r="AC266" s="171"/>
    </row>
    <row r="267" spans="1:29" ht="15.75" customHeight="1">
      <c r="A267" s="130" t="s">
        <v>97</v>
      </c>
      <c r="B267" s="96"/>
      <c r="C267" s="96"/>
      <c r="D267" s="131"/>
      <c r="E267" s="132" t="s">
        <v>98</v>
      </c>
      <c r="F267" s="96"/>
      <c r="G267" s="131"/>
      <c r="H267" s="130" t="s">
        <v>99</v>
      </c>
      <c r="I267" s="96"/>
      <c r="J267" s="132"/>
      <c r="K267" s="131"/>
      <c r="L267" s="132" t="s">
        <v>100</v>
      </c>
      <c r="M267" s="96"/>
      <c r="N267" s="131"/>
      <c r="P267" s="172"/>
      <c r="Q267" s="138"/>
      <c r="R267" s="138"/>
      <c r="S267" s="138"/>
      <c r="T267" s="172"/>
      <c r="U267" s="138"/>
      <c r="V267" s="138"/>
      <c r="W267" s="172"/>
      <c r="X267" s="138"/>
      <c r="Y267" s="172"/>
      <c r="Z267" s="138"/>
      <c r="AA267" s="172"/>
      <c r="AB267" s="138"/>
      <c r="AC267" s="138"/>
    </row>
    <row r="268" spans="1:29" ht="18" customHeight="1">
      <c r="A268" s="97"/>
      <c r="B268" s="98"/>
      <c r="C268" s="284">
        <f>$C$3</f>
        <v>40677</v>
      </c>
      <c r="D268" s="281"/>
      <c r="E268" s="98"/>
      <c r="F268" s="280"/>
      <c r="G268" s="281"/>
      <c r="H268" s="282" t="str">
        <f>$H$3</f>
        <v>Gruppe A</v>
      </c>
      <c r="I268" s="283"/>
      <c r="J268" s="283"/>
      <c r="K268" s="281"/>
      <c r="L268" s="282"/>
      <c r="M268" s="283"/>
      <c r="N268" s="281"/>
      <c r="P268" s="138"/>
      <c r="Q268" s="138"/>
      <c r="R268" s="285"/>
      <c r="S268" s="286"/>
      <c r="T268" s="138"/>
      <c r="U268" s="312"/>
      <c r="V268" s="286"/>
      <c r="W268" s="286"/>
      <c r="X268" s="286"/>
      <c r="Y268" s="286"/>
      <c r="Z268" s="286"/>
      <c r="AA268" s="286"/>
      <c r="AB268" s="286"/>
      <c r="AC268" s="286"/>
    </row>
    <row r="269" spans="1:29" ht="24.75" customHeight="1">
      <c r="A269" s="134"/>
      <c r="B269" s="133" t="str">
        <f>$B$4</f>
        <v>BaWü JG-RLT Top24</v>
      </c>
      <c r="L269" s="295" t="str">
        <f>$L$4</f>
        <v>Jungen U12</v>
      </c>
      <c r="M269" s="295"/>
      <c r="N269" s="295"/>
      <c r="P269" s="174"/>
      <c r="Q269" s="175"/>
      <c r="R269" s="138"/>
      <c r="S269" s="138"/>
      <c r="T269" s="138"/>
      <c r="U269" s="138"/>
      <c r="V269" s="138"/>
      <c r="W269" s="138"/>
      <c r="X269" s="138"/>
      <c r="Y269" s="138"/>
      <c r="Z269" s="138"/>
      <c r="AA269" s="313"/>
      <c r="AB269" s="313"/>
      <c r="AC269" s="313"/>
    </row>
    <row r="270" spans="1:29" ht="4.5" customHeight="1">
      <c r="A270" s="95"/>
      <c r="B270" s="96"/>
      <c r="C270" s="96"/>
      <c r="D270" s="96"/>
      <c r="E270" s="96"/>
      <c r="F270" s="96"/>
      <c r="G270" s="96"/>
      <c r="H270" s="96"/>
      <c r="I270" s="96"/>
      <c r="J270" s="96"/>
      <c r="K270" s="96"/>
      <c r="L270" s="96"/>
      <c r="M270" s="96"/>
      <c r="N270" s="131"/>
      <c r="P270" s="138"/>
      <c r="Q270" s="138"/>
      <c r="R270" s="138"/>
      <c r="S270" s="138"/>
      <c r="T270" s="138"/>
      <c r="U270" s="138"/>
      <c r="V270" s="138"/>
      <c r="W270" s="138"/>
      <c r="X270" s="138"/>
      <c r="Y270" s="138"/>
      <c r="Z270" s="138"/>
      <c r="AA270" s="138"/>
      <c r="AB270" s="138"/>
      <c r="AC270" s="138"/>
    </row>
    <row r="271" spans="1:29" ht="9.75" customHeight="1">
      <c r="A271" s="135"/>
      <c r="B271" s="136"/>
      <c r="C271" s="137" t="s">
        <v>101</v>
      </c>
      <c r="D271" s="137"/>
      <c r="E271" s="136"/>
      <c r="F271" s="137" t="s">
        <v>102</v>
      </c>
      <c r="G271" s="137"/>
      <c r="H271" s="136"/>
      <c r="I271" s="137" t="s">
        <v>103</v>
      </c>
      <c r="J271" s="137"/>
      <c r="K271" s="137"/>
      <c r="M271" s="138"/>
      <c r="N271" s="139"/>
      <c r="P271" s="138"/>
      <c r="Q271" s="138"/>
      <c r="R271" s="1"/>
      <c r="S271" s="1"/>
      <c r="T271" s="138"/>
      <c r="U271" s="1"/>
      <c r="V271" s="1"/>
      <c r="W271" s="138"/>
      <c r="X271" s="1"/>
      <c r="Y271" s="1"/>
      <c r="Z271" s="1"/>
      <c r="AA271" s="138"/>
      <c r="AB271" s="138"/>
      <c r="AC271" s="138"/>
    </row>
    <row r="272" spans="1:29" ht="4.5" customHeight="1">
      <c r="A272" s="135"/>
      <c r="M272" s="138"/>
      <c r="N272" s="139"/>
      <c r="P272" s="138"/>
      <c r="Q272" s="138"/>
      <c r="R272" s="138"/>
      <c r="S272" s="138"/>
      <c r="T272" s="138"/>
      <c r="U272" s="138"/>
      <c r="V272" s="138"/>
      <c r="W272" s="138"/>
      <c r="X272" s="138"/>
      <c r="Y272" s="138"/>
      <c r="Z272" s="138"/>
      <c r="AA272" s="138"/>
      <c r="AB272" s="138"/>
      <c r="AC272" s="138"/>
    </row>
    <row r="273" spans="1:29" ht="12.75" customHeight="1">
      <c r="A273" s="95"/>
      <c r="B273" s="96"/>
      <c r="C273" s="140" t="s">
        <v>104</v>
      </c>
      <c r="D273" s="140" t="s">
        <v>105</v>
      </c>
      <c r="E273" s="96"/>
      <c r="F273" s="140"/>
      <c r="G273" s="140"/>
      <c r="H273" s="96"/>
      <c r="I273" s="96"/>
      <c r="J273" s="131"/>
      <c r="M273" s="138"/>
      <c r="N273" s="139"/>
      <c r="P273" s="138"/>
      <c r="Q273" s="138"/>
      <c r="R273" s="1"/>
      <c r="S273" s="1"/>
      <c r="T273" s="138"/>
      <c r="U273" s="1"/>
      <c r="V273" s="1"/>
      <c r="W273" s="138"/>
      <c r="X273" s="138"/>
      <c r="Y273" s="138"/>
      <c r="Z273" s="138"/>
      <c r="AA273" s="138"/>
      <c r="AB273" s="138"/>
      <c r="AC273" s="138"/>
    </row>
    <row r="274" spans="1:29" ht="4.5" customHeight="1">
      <c r="A274" s="135"/>
      <c r="B274" s="138"/>
      <c r="C274" s="1"/>
      <c r="D274" s="1"/>
      <c r="E274" s="138"/>
      <c r="F274" s="1"/>
      <c r="G274" s="1"/>
      <c r="H274" s="138"/>
      <c r="I274" s="138"/>
      <c r="J274" s="139"/>
      <c r="M274" s="138"/>
      <c r="N274" s="139"/>
      <c r="P274" s="138"/>
      <c r="Q274" s="138"/>
      <c r="R274" s="1"/>
      <c r="S274" s="1"/>
      <c r="T274" s="138"/>
      <c r="U274" s="1"/>
      <c r="V274" s="1"/>
      <c r="W274" s="138"/>
      <c r="X274" s="138"/>
      <c r="Y274" s="138"/>
      <c r="Z274" s="138"/>
      <c r="AA274" s="138"/>
      <c r="AB274" s="138"/>
      <c r="AC274" s="138"/>
    </row>
    <row r="275" spans="1:29" ht="9.75" customHeight="1">
      <c r="A275" s="135"/>
      <c r="B275" s="138"/>
      <c r="C275" s="287">
        <f>Raster!B10</f>
        <v>77</v>
      </c>
      <c r="D275" s="289" t="str">
        <f>Raster!C10</f>
        <v>Hackenberg, Simon</v>
      </c>
      <c r="E275" s="290"/>
      <c r="F275" s="290"/>
      <c r="G275" s="290"/>
      <c r="H275" s="290"/>
      <c r="I275" s="290"/>
      <c r="J275" s="291"/>
      <c r="L275" s="136"/>
      <c r="M275" s="1" t="s">
        <v>106</v>
      </c>
      <c r="N275" s="141"/>
      <c r="P275" s="138"/>
      <c r="Q275" s="138"/>
      <c r="R275" s="287"/>
      <c r="S275" s="309"/>
      <c r="T275" s="310"/>
      <c r="U275" s="310"/>
      <c r="V275" s="310"/>
      <c r="W275" s="310"/>
      <c r="X275" s="310"/>
      <c r="Y275" s="310"/>
      <c r="Z275" s="138"/>
      <c r="AA275" s="138"/>
      <c r="AB275" s="1"/>
      <c r="AC275" s="1"/>
    </row>
    <row r="276" spans="1:29" ht="4.5" customHeight="1">
      <c r="A276" s="135"/>
      <c r="B276" s="138"/>
      <c r="C276" s="288"/>
      <c r="D276" s="290"/>
      <c r="E276" s="290"/>
      <c r="F276" s="290"/>
      <c r="G276" s="290"/>
      <c r="H276" s="290"/>
      <c r="I276" s="290"/>
      <c r="J276" s="291"/>
      <c r="M276" s="138"/>
      <c r="N276" s="139"/>
      <c r="P276" s="138"/>
      <c r="Q276" s="138"/>
      <c r="R276" s="308"/>
      <c r="S276" s="310"/>
      <c r="T276" s="310"/>
      <c r="U276" s="310"/>
      <c r="V276" s="310"/>
      <c r="W276" s="310"/>
      <c r="X276" s="310"/>
      <c r="Y276" s="310"/>
      <c r="Z276" s="138"/>
      <c r="AA276" s="138"/>
      <c r="AB276" s="138"/>
      <c r="AC276" s="138"/>
    </row>
    <row r="277" spans="1:29" ht="9.75" customHeight="1">
      <c r="A277" s="135"/>
      <c r="B277" s="138"/>
      <c r="C277" s="288"/>
      <c r="D277" s="290"/>
      <c r="E277" s="290"/>
      <c r="F277" s="290"/>
      <c r="G277" s="290"/>
      <c r="H277" s="290"/>
      <c r="I277" s="290"/>
      <c r="J277" s="291"/>
      <c r="L277" s="136"/>
      <c r="M277" s="1" t="s">
        <v>107</v>
      </c>
      <c r="N277" s="141"/>
      <c r="P277" s="138"/>
      <c r="Q277" s="138"/>
      <c r="R277" s="308"/>
      <c r="S277" s="310"/>
      <c r="T277" s="310"/>
      <c r="U277" s="310"/>
      <c r="V277" s="310"/>
      <c r="W277" s="310"/>
      <c r="X277" s="310"/>
      <c r="Y277" s="310"/>
      <c r="Z277" s="138"/>
      <c r="AA277" s="138"/>
      <c r="AB277" s="1"/>
      <c r="AC277" s="1"/>
    </row>
    <row r="278" spans="1:29" ht="4.5" customHeight="1">
      <c r="A278" s="135"/>
      <c r="B278" s="138"/>
      <c r="C278" s="288"/>
      <c r="D278" s="290"/>
      <c r="E278" s="290"/>
      <c r="F278" s="290"/>
      <c r="G278" s="290"/>
      <c r="H278" s="290"/>
      <c r="I278" s="290"/>
      <c r="J278" s="291"/>
      <c r="M278" s="138"/>
      <c r="N278" s="139"/>
      <c r="P278" s="138"/>
      <c r="Q278" s="138"/>
      <c r="R278" s="308"/>
      <c r="S278" s="310"/>
      <c r="T278" s="310"/>
      <c r="U278" s="310"/>
      <c r="V278" s="310"/>
      <c r="W278" s="310"/>
      <c r="X278" s="310"/>
      <c r="Y278" s="310"/>
      <c r="Z278" s="138"/>
      <c r="AA278" s="138"/>
      <c r="AB278" s="138"/>
      <c r="AC278" s="138"/>
    </row>
    <row r="279" spans="1:29" ht="9.75" customHeight="1">
      <c r="A279" s="135"/>
      <c r="B279" s="138"/>
      <c r="C279" s="288"/>
      <c r="D279" s="290"/>
      <c r="E279" s="290"/>
      <c r="F279" s="290"/>
      <c r="G279" s="290"/>
      <c r="H279" s="290"/>
      <c r="I279" s="290"/>
      <c r="J279" s="291"/>
      <c r="L279" s="142"/>
      <c r="M279" s="1" t="s">
        <v>107</v>
      </c>
      <c r="N279" s="141"/>
      <c r="P279" s="138"/>
      <c r="Q279" s="138"/>
      <c r="R279" s="308"/>
      <c r="S279" s="310"/>
      <c r="T279" s="310"/>
      <c r="U279" s="310"/>
      <c r="V279" s="310"/>
      <c r="W279" s="310"/>
      <c r="X279" s="310"/>
      <c r="Y279" s="310"/>
      <c r="Z279" s="138"/>
      <c r="AA279" s="138"/>
      <c r="AB279" s="1"/>
      <c r="AC279" s="1"/>
    </row>
    <row r="280" spans="1:29" ht="4.5" customHeight="1">
      <c r="A280" s="97"/>
      <c r="B280" s="98"/>
      <c r="C280" s="98"/>
      <c r="D280" s="98"/>
      <c r="E280" s="98"/>
      <c r="F280" s="98"/>
      <c r="G280" s="98"/>
      <c r="H280" s="98"/>
      <c r="I280" s="98"/>
      <c r="J280" s="139"/>
      <c r="L280" s="96"/>
      <c r="M280" s="143"/>
      <c r="N280" s="141"/>
      <c r="P280" s="138"/>
      <c r="Q280" s="138"/>
      <c r="R280" s="138"/>
      <c r="S280" s="138"/>
      <c r="T280" s="138"/>
      <c r="U280" s="138"/>
      <c r="V280" s="138"/>
      <c r="W280" s="138"/>
      <c r="X280" s="138"/>
      <c r="Y280" s="138"/>
      <c r="Z280" s="138"/>
      <c r="AA280" s="138"/>
      <c r="AB280" s="1"/>
      <c r="AC280" s="1"/>
    </row>
    <row r="281" spans="1:29" ht="12.75" customHeight="1">
      <c r="A281" s="95"/>
      <c r="B281" s="96"/>
      <c r="C281" s="96"/>
      <c r="D281" s="140" t="s">
        <v>108</v>
      </c>
      <c r="E281" s="96"/>
      <c r="F281" s="140"/>
      <c r="G281" s="140"/>
      <c r="H281" s="96"/>
      <c r="I281" s="96"/>
      <c r="J281" s="131"/>
      <c r="K281" s="96"/>
      <c r="L281" s="96"/>
      <c r="M281" s="96"/>
      <c r="N281" s="131"/>
      <c r="P281" s="138"/>
      <c r="Q281" s="138"/>
      <c r="R281" s="138"/>
      <c r="S281" s="1"/>
      <c r="T281" s="138"/>
      <c r="U281" s="1"/>
      <c r="V281" s="1"/>
      <c r="W281" s="138"/>
      <c r="X281" s="138"/>
      <c r="Y281" s="138"/>
      <c r="Z281" s="138"/>
      <c r="AA281" s="138"/>
      <c r="AB281" s="138"/>
      <c r="AC281" s="138"/>
    </row>
    <row r="282" spans="1:29" ht="4.5" customHeight="1">
      <c r="A282" s="135"/>
      <c r="B282" s="138"/>
      <c r="C282" s="138"/>
      <c r="D282" s="138"/>
      <c r="E282" s="138"/>
      <c r="F282" s="138"/>
      <c r="G282" s="138"/>
      <c r="H282" s="138"/>
      <c r="I282" s="138"/>
      <c r="J282" s="139"/>
      <c r="K282" s="138"/>
      <c r="L282" s="138"/>
      <c r="M282" s="138"/>
      <c r="N282" s="139"/>
      <c r="P282" s="138"/>
      <c r="Q282" s="138"/>
      <c r="R282" s="138"/>
      <c r="S282" s="138"/>
      <c r="T282" s="138"/>
      <c r="U282" s="138"/>
      <c r="V282" s="138"/>
      <c r="W282" s="138"/>
      <c r="X282" s="138"/>
      <c r="Y282" s="138"/>
      <c r="Z282" s="138"/>
      <c r="AA282" s="138"/>
      <c r="AB282" s="138"/>
      <c r="AC282" s="138"/>
    </row>
    <row r="283" spans="1:29" ht="9.75" customHeight="1">
      <c r="A283" s="135"/>
      <c r="B283" s="138"/>
      <c r="C283" s="138"/>
      <c r="D283" s="292"/>
      <c r="E283" s="293"/>
      <c r="F283" s="293"/>
      <c r="G283" s="293"/>
      <c r="H283" s="293"/>
      <c r="I283" s="293"/>
      <c r="J283" s="294"/>
      <c r="K283" s="138"/>
      <c r="L283" s="136"/>
      <c r="M283" s="1" t="s">
        <v>106</v>
      </c>
      <c r="N283" s="141"/>
      <c r="P283" s="138"/>
      <c r="Q283" s="138"/>
      <c r="R283" s="138"/>
      <c r="S283" s="292"/>
      <c r="T283" s="292"/>
      <c r="U283" s="292"/>
      <c r="V283" s="292"/>
      <c r="W283" s="292"/>
      <c r="X283" s="292"/>
      <c r="Y283" s="292"/>
      <c r="Z283" s="138"/>
      <c r="AA283" s="138"/>
      <c r="AB283" s="1"/>
      <c r="AC283" s="1"/>
    </row>
    <row r="284" spans="1:29" ht="4.5" customHeight="1">
      <c r="A284" s="135"/>
      <c r="B284" s="138"/>
      <c r="C284" s="138"/>
      <c r="D284" s="293"/>
      <c r="E284" s="293"/>
      <c r="F284" s="293"/>
      <c r="G284" s="293"/>
      <c r="H284" s="293"/>
      <c r="I284" s="293"/>
      <c r="J284" s="294"/>
      <c r="K284" s="138"/>
      <c r="L284" s="138"/>
      <c r="M284" s="138"/>
      <c r="N284" s="139"/>
      <c r="P284" s="138"/>
      <c r="Q284" s="138"/>
      <c r="R284" s="138"/>
      <c r="S284" s="292"/>
      <c r="T284" s="292"/>
      <c r="U284" s="292"/>
      <c r="V284" s="292"/>
      <c r="W284" s="292"/>
      <c r="X284" s="292"/>
      <c r="Y284" s="292"/>
      <c r="Z284" s="138"/>
      <c r="AA284" s="138"/>
      <c r="AB284" s="138"/>
      <c r="AC284" s="138"/>
    </row>
    <row r="285" spans="1:29" ht="9.75" customHeight="1">
      <c r="A285" s="135"/>
      <c r="B285" s="138"/>
      <c r="C285" s="138"/>
      <c r="D285" s="293"/>
      <c r="E285" s="293"/>
      <c r="F285" s="293"/>
      <c r="G285" s="293"/>
      <c r="H285" s="293"/>
      <c r="I285" s="293"/>
      <c r="J285" s="294"/>
      <c r="K285" s="138"/>
      <c r="L285" s="136"/>
      <c r="M285" s="1" t="s">
        <v>109</v>
      </c>
      <c r="N285" s="141"/>
      <c r="P285" s="138"/>
      <c r="Q285" s="138"/>
      <c r="R285" s="138"/>
      <c r="S285" s="292"/>
      <c r="T285" s="292"/>
      <c r="U285" s="292"/>
      <c r="V285" s="292"/>
      <c r="W285" s="292"/>
      <c r="X285" s="292"/>
      <c r="Y285" s="292"/>
      <c r="Z285" s="138"/>
      <c r="AA285" s="138"/>
      <c r="AB285" s="1"/>
      <c r="AC285" s="1"/>
    </row>
    <row r="286" spans="1:29" ht="4.5" customHeight="1">
      <c r="A286" s="97"/>
      <c r="B286" s="98"/>
      <c r="C286" s="98"/>
      <c r="D286" s="98"/>
      <c r="E286" s="98"/>
      <c r="F286" s="98"/>
      <c r="G286" s="98"/>
      <c r="H286" s="98"/>
      <c r="I286" s="98"/>
      <c r="J286" s="144"/>
      <c r="K286" s="98"/>
      <c r="L286" s="98"/>
      <c r="M286" s="98"/>
      <c r="N286" s="139"/>
      <c r="P286" s="138"/>
      <c r="Q286" s="138"/>
      <c r="R286" s="138"/>
      <c r="S286" s="138"/>
      <c r="T286" s="138"/>
      <c r="U286" s="138"/>
      <c r="V286" s="138"/>
      <c r="W286" s="138"/>
      <c r="X286" s="138"/>
      <c r="Y286" s="138"/>
      <c r="Z286" s="138"/>
      <c r="AA286" s="138"/>
      <c r="AB286" s="138"/>
      <c r="AC286" s="138"/>
    </row>
    <row r="287" spans="13:29" ht="4.5" customHeight="1">
      <c r="M287" s="138"/>
      <c r="N287" s="63"/>
      <c r="P287" s="138"/>
      <c r="Q287" s="138"/>
      <c r="R287" s="138"/>
      <c r="S287" s="138"/>
      <c r="T287" s="138"/>
      <c r="U287" s="138"/>
      <c r="V287" s="138"/>
      <c r="W287" s="138"/>
      <c r="X287" s="138"/>
      <c r="Y287" s="138"/>
      <c r="Z287" s="138"/>
      <c r="AA287" s="138"/>
      <c r="AB287" s="138"/>
      <c r="AC287" s="138"/>
    </row>
    <row r="288" spans="1:29" ht="4.5" customHeight="1">
      <c r="A288" s="95"/>
      <c r="B288" s="96"/>
      <c r="C288" s="96"/>
      <c r="D288" s="96"/>
      <c r="E288" s="96"/>
      <c r="F288" s="96"/>
      <c r="G288" s="96"/>
      <c r="H288" s="96"/>
      <c r="I288" s="96"/>
      <c r="J288" s="96"/>
      <c r="K288" s="96"/>
      <c r="L288" s="96"/>
      <c r="M288" s="96"/>
      <c r="N288" s="139"/>
      <c r="P288" s="138"/>
      <c r="Q288" s="138"/>
      <c r="R288" s="138"/>
      <c r="S288" s="138"/>
      <c r="T288" s="138"/>
      <c r="U288" s="138"/>
      <c r="V288" s="138"/>
      <c r="W288" s="138"/>
      <c r="X288" s="138"/>
      <c r="Y288" s="138"/>
      <c r="Z288" s="138"/>
      <c r="AA288" s="138"/>
      <c r="AB288" s="138"/>
      <c r="AC288" s="138"/>
    </row>
    <row r="289" spans="1:29" ht="9.75" customHeight="1">
      <c r="A289" s="135"/>
      <c r="B289" s="136"/>
      <c r="C289" s="137" t="s">
        <v>101</v>
      </c>
      <c r="D289" s="137"/>
      <c r="E289" s="136"/>
      <c r="F289" s="137" t="s">
        <v>102</v>
      </c>
      <c r="G289" s="137"/>
      <c r="H289" s="136"/>
      <c r="I289" s="137" t="s">
        <v>103</v>
      </c>
      <c r="J289" s="137"/>
      <c r="K289" s="137"/>
      <c r="M289" s="138"/>
      <c r="N289" s="139"/>
      <c r="P289" s="138"/>
      <c r="Q289" s="138"/>
      <c r="R289" s="1"/>
      <c r="S289" s="1"/>
      <c r="T289" s="138"/>
      <c r="U289" s="1"/>
      <c r="V289" s="1"/>
      <c r="W289" s="138"/>
      <c r="X289" s="1"/>
      <c r="Y289" s="1"/>
      <c r="Z289" s="1"/>
      <c r="AA289" s="138"/>
      <c r="AB289" s="138"/>
      <c r="AC289" s="138"/>
    </row>
    <row r="290" spans="1:29" ht="4.5" customHeight="1">
      <c r="A290" s="135"/>
      <c r="M290" s="138"/>
      <c r="N290" s="139"/>
      <c r="P290" s="138"/>
      <c r="Q290" s="138"/>
      <c r="R290" s="138"/>
      <c r="S290" s="138"/>
      <c r="T290" s="138"/>
      <c r="U290" s="138"/>
      <c r="V290" s="138"/>
      <c r="W290" s="138"/>
      <c r="X290" s="138"/>
      <c r="Y290" s="138"/>
      <c r="Z290" s="138"/>
      <c r="AA290" s="138"/>
      <c r="AB290" s="138"/>
      <c r="AC290" s="138"/>
    </row>
    <row r="291" spans="1:29" ht="12.75" customHeight="1">
      <c r="A291" s="95"/>
      <c r="B291" s="96"/>
      <c r="C291" s="140" t="s">
        <v>104</v>
      </c>
      <c r="D291" s="140" t="s">
        <v>110</v>
      </c>
      <c r="E291" s="96"/>
      <c r="F291" s="140"/>
      <c r="G291" s="140"/>
      <c r="H291" s="96"/>
      <c r="I291" s="96"/>
      <c r="J291" s="131"/>
      <c r="M291" s="138"/>
      <c r="N291" s="139"/>
      <c r="P291" s="138"/>
      <c r="Q291" s="138"/>
      <c r="R291" s="1"/>
      <c r="S291" s="1"/>
      <c r="T291" s="138"/>
      <c r="U291" s="1"/>
      <c r="V291" s="1"/>
      <c r="W291" s="138"/>
      <c r="X291" s="138"/>
      <c r="Y291" s="138"/>
      <c r="Z291" s="138"/>
      <c r="AA291" s="138"/>
      <c r="AB291" s="138"/>
      <c r="AC291" s="138"/>
    </row>
    <row r="292" spans="1:29" ht="4.5" customHeight="1">
      <c r="A292" s="135"/>
      <c r="B292" s="138"/>
      <c r="C292" s="1"/>
      <c r="D292" s="1"/>
      <c r="E292" s="138"/>
      <c r="F292" s="1"/>
      <c r="G292" s="1"/>
      <c r="H292" s="138"/>
      <c r="I292" s="138"/>
      <c r="J292" s="139"/>
      <c r="M292" s="138"/>
      <c r="N292" s="139"/>
      <c r="P292" s="138"/>
      <c r="Q292" s="138"/>
      <c r="R292" s="1"/>
      <c r="S292" s="1"/>
      <c r="T292" s="138"/>
      <c r="U292" s="1"/>
      <c r="V292" s="1"/>
      <c r="W292" s="138"/>
      <c r="X292" s="138"/>
      <c r="Y292" s="138"/>
      <c r="Z292" s="138"/>
      <c r="AA292" s="138"/>
      <c r="AB292" s="138"/>
      <c r="AC292" s="138"/>
    </row>
    <row r="293" spans="1:29" ht="9.75" customHeight="1">
      <c r="A293" s="135"/>
      <c r="B293" s="138"/>
      <c r="C293" s="287">
        <f>Raster!B11</f>
        <v>78</v>
      </c>
      <c r="D293" s="289" t="str">
        <f>Raster!C11</f>
        <v>Leupolz, Maximilian</v>
      </c>
      <c r="E293" s="290"/>
      <c r="F293" s="290"/>
      <c r="G293" s="290"/>
      <c r="H293" s="290"/>
      <c r="I293" s="290"/>
      <c r="J293" s="291"/>
      <c r="L293" s="136"/>
      <c r="M293" s="1" t="s">
        <v>106</v>
      </c>
      <c r="N293" s="141"/>
      <c r="P293" s="138"/>
      <c r="Q293" s="138"/>
      <c r="R293" s="287"/>
      <c r="S293" s="309"/>
      <c r="T293" s="310"/>
      <c r="U293" s="310"/>
      <c r="V293" s="310"/>
      <c r="W293" s="310"/>
      <c r="X293" s="310"/>
      <c r="Y293" s="310"/>
      <c r="Z293" s="138"/>
      <c r="AA293" s="138"/>
      <c r="AB293" s="1"/>
      <c r="AC293" s="1"/>
    </row>
    <row r="294" spans="1:29" ht="4.5" customHeight="1">
      <c r="A294" s="135"/>
      <c r="B294" s="138"/>
      <c r="C294" s="288"/>
      <c r="D294" s="290"/>
      <c r="E294" s="290"/>
      <c r="F294" s="290"/>
      <c r="G294" s="290"/>
      <c r="H294" s="290"/>
      <c r="I294" s="290"/>
      <c r="J294" s="291"/>
      <c r="M294" s="138"/>
      <c r="N294" s="139"/>
      <c r="P294" s="138"/>
      <c r="Q294" s="138"/>
      <c r="R294" s="308"/>
      <c r="S294" s="310"/>
      <c r="T294" s="310"/>
      <c r="U294" s="310"/>
      <c r="V294" s="310"/>
      <c r="W294" s="310"/>
      <c r="X294" s="310"/>
      <c r="Y294" s="310"/>
      <c r="Z294" s="138"/>
      <c r="AA294" s="138"/>
      <c r="AB294" s="138"/>
      <c r="AC294" s="138"/>
    </row>
    <row r="295" spans="1:29" ht="9.75" customHeight="1">
      <c r="A295" s="135"/>
      <c r="B295" s="138"/>
      <c r="C295" s="288"/>
      <c r="D295" s="290"/>
      <c r="E295" s="290"/>
      <c r="F295" s="290"/>
      <c r="G295" s="290"/>
      <c r="H295" s="290"/>
      <c r="I295" s="290"/>
      <c r="J295" s="291"/>
      <c r="L295" s="136"/>
      <c r="M295" s="1" t="s">
        <v>107</v>
      </c>
      <c r="N295" s="141"/>
      <c r="P295" s="138"/>
      <c r="Q295" s="138"/>
      <c r="R295" s="308"/>
      <c r="S295" s="310"/>
      <c r="T295" s="310"/>
      <c r="U295" s="310"/>
      <c r="V295" s="310"/>
      <c r="W295" s="310"/>
      <c r="X295" s="310"/>
      <c r="Y295" s="310"/>
      <c r="Z295" s="138"/>
      <c r="AA295" s="138"/>
      <c r="AB295" s="1"/>
      <c r="AC295" s="1"/>
    </row>
    <row r="296" spans="1:29" ht="4.5" customHeight="1">
      <c r="A296" s="135"/>
      <c r="B296" s="138"/>
      <c r="C296" s="288"/>
      <c r="D296" s="290"/>
      <c r="E296" s="290"/>
      <c r="F296" s="290"/>
      <c r="G296" s="290"/>
      <c r="H296" s="290"/>
      <c r="I296" s="290"/>
      <c r="J296" s="291"/>
      <c r="M296" s="138"/>
      <c r="N296" s="139"/>
      <c r="P296" s="138"/>
      <c r="Q296" s="138"/>
      <c r="R296" s="308"/>
      <c r="S296" s="310"/>
      <c r="T296" s="310"/>
      <c r="U296" s="310"/>
      <c r="V296" s="310"/>
      <c r="W296" s="310"/>
      <c r="X296" s="310"/>
      <c r="Y296" s="310"/>
      <c r="Z296" s="138"/>
      <c r="AA296" s="138"/>
      <c r="AB296" s="138"/>
      <c r="AC296" s="138"/>
    </row>
    <row r="297" spans="1:29" ht="9.75" customHeight="1">
      <c r="A297" s="135"/>
      <c r="B297" s="138"/>
      <c r="C297" s="288"/>
      <c r="D297" s="290"/>
      <c r="E297" s="290"/>
      <c r="F297" s="290"/>
      <c r="G297" s="290"/>
      <c r="H297" s="290"/>
      <c r="I297" s="290"/>
      <c r="J297" s="291"/>
      <c r="L297" s="142"/>
      <c r="M297" s="1" t="s">
        <v>107</v>
      </c>
      <c r="N297" s="141"/>
      <c r="P297" s="138"/>
      <c r="Q297" s="138"/>
      <c r="R297" s="308"/>
      <c r="S297" s="310"/>
      <c r="T297" s="310"/>
      <c r="U297" s="310"/>
      <c r="V297" s="310"/>
      <c r="W297" s="310"/>
      <c r="X297" s="310"/>
      <c r="Y297" s="310"/>
      <c r="Z297" s="138"/>
      <c r="AA297" s="138"/>
      <c r="AB297" s="1"/>
      <c r="AC297" s="1"/>
    </row>
    <row r="298" spans="1:29" ht="4.5" customHeight="1">
      <c r="A298" s="97"/>
      <c r="B298" s="98"/>
      <c r="C298" s="98"/>
      <c r="D298" s="98"/>
      <c r="E298" s="98"/>
      <c r="F298" s="98"/>
      <c r="G298" s="98"/>
      <c r="H298" s="98"/>
      <c r="I298" s="98"/>
      <c r="J298" s="139"/>
      <c r="L298" s="96"/>
      <c r="M298" s="143"/>
      <c r="N298" s="141"/>
      <c r="P298" s="138"/>
      <c r="Q298" s="138"/>
      <c r="R298" s="138"/>
      <c r="S298" s="138"/>
      <c r="T298" s="138"/>
      <c r="U298" s="138"/>
      <c r="V298" s="138"/>
      <c r="W298" s="138"/>
      <c r="X298" s="138"/>
      <c r="Y298" s="138"/>
      <c r="Z298" s="138"/>
      <c r="AA298" s="138"/>
      <c r="AB298" s="1"/>
      <c r="AC298" s="1"/>
    </row>
    <row r="299" spans="1:29" ht="12.75" customHeight="1">
      <c r="A299" s="95"/>
      <c r="B299" s="96"/>
      <c r="C299" s="96"/>
      <c r="D299" s="140" t="s">
        <v>108</v>
      </c>
      <c r="E299" s="96"/>
      <c r="F299" s="140"/>
      <c r="G299" s="140"/>
      <c r="H299" s="96"/>
      <c r="I299" s="96"/>
      <c r="J299" s="131"/>
      <c r="K299" s="96"/>
      <c r="L299" s="96"/>
      <c r="M299" s="96"/>
      <c r="N299" s="131"/>
      <c r="P299" s="138"/>
      <c r="Q299" s="138"/>
      <c r="R299" s="138"/>
      <c r="S299" s="1"/>
      <c r="T299" s="138"/>
      <c r="U299" s="1"/>
      <c r="V299" s="1"/>
      <c r="W299" s="138"/>
      <c r="X299" s="138"/>
      <c r="Y299" s="138"/>
      <c r="Z299" s="138"/>
      <c r="AA299" s="138"/>
      <c r="AB299" s="138"/>
      <c r="AC299" s="138"/>
    </row>
    <row r="300" spans="1:29" ht="4.5" customHeight="1">
      <c r="A300" s="135"/>
      <c r="B300" s="138"/>
      <c r="C300" s="138"/>
      <c r="D300" s="138"/>
      <c r="E300" s="138"/>
      <c r="F300" s="138"/>
      <c r="G300" s="138"/>
      <c r="H300" s="138"/>
      <c r="I300" s="138"/>
      <c r="J300" s="139"/>
      <c r="K300" s="138"/>
      <c r="L300" s="138"/>
      <c r="M300" s="138"/>
      <c r="N300" s="139"/>
      <c r="P300" s="138"/>
      <c r="Q300" s="138"/>
      <c r="R300" s="138"/>
      <c r="S300" s="138"/>
      <c r="T300" s="138"/>
      <c r="U300" s="138"/>
      <c r="V300" s="138"/>
      <c r="W300" s="138"/>
      <c r="X300" s="138"/>
      <c r="Y300" s="138"/>
      <c r="Z300" s="138"/>
      <c r="AA300" s="138"/>
      <c r="AB300" s="138"/>
      <c r="AC300" s="138"/>
    </row>
    <row r="301" spans="1:29" ht="9.75" customHeight="1">
      <c r="A301" s="135"/>
      <c r="B301" s="138"/>
      <c r="C301" s="138"/>
      <c r="D301" s="292"/>
      <c r="E301" s="293"/>
      <c r="F301" s="293"/>
      <c r="G301" s="293"/>
      <c r="H301" s="293"/>
      <c r="I301" s="293"/>
      <c r="J301" s="294"/>
      <c r="K301" s="138"/>
      <c r="L301" s="136"/>
      <c r="M301" s="1" t="s">
        <v>106</v>
      </c>
      <c r="N301" s="141"/>
      <c r="P301" s="138"/>
      <c r="Q301" s="138"/>
      <c r="R301" s="138"/>
      <c r="S301" s="292"/>
      <c r="T301" s="292"/>
      <c r="U301" s="292"/>
      <c r="V301" s="292"/>
      <c r="W301" s="292"/>
      <c r="X301" s="292"/>
      <c r="Y301" s="292"/>
      <c r="Z301" s="138"/>
      <c r="AA301" s="138"/>
      <c r="AB301" s="1"/>
      <c r="AC301" s="1"/>
    </row>
    <row r="302" spans="1:29" ht="4.5" customHeight="1">
      <c r="A302" s="135"/>
      <c r="B302" s="138"/>
      <c r="C302" s="138"/>
      <c r="D302" s="293"/>
      <c r="E302" s="293"/>
      <c r="F302" s="293"/>
      <c r="G302" s="293"/>
      <c r="H302" s="293"/>
      <c r="I302" s="293"/>
      <c r="J302" s="294"/>
      <c r="K302" s="138"/>
      <c r="L302" s="138"/>
      <c r="M302" s="138"/>
      <c r="N302" s="139"/>
      <c r="P302" s="138"/>
      <c r="Q302" s="138"/>
      <c r="R302" s="138"/>
      <c r="S302" s="292"/>
      <c r="T302" s="292"/>
      <c r="U302" s="292"/>
      <c r="V302" s="292"/>
      <c r="W302" s="292"/>
      <c r="X302" s="292"/>
      <c r="Y302" s="292"/>
      <c r="Z302" s="138"/>
      <c r="AA302" s="138"/>
      <c r="AB302" s="138"/>
      <c r="AC302" s="138"/>
    </row>
    <row r="303" spans="1:29" ht="9.75" customHeight="1">
      <c r="A303" s="135"/>
      <c r="B303" s="138"/>
      <c r="C303" s="138"/>
      <c r="D303" s="293"/>
      <c r="E303" s="293"/>
      <c r="F303" s="293"/>
      <c r="G303" s="293"/>
      <c r="H303" s="293"/>
      <c r="I303" s="293"/>
      <c r="J303" s="294"/>
      <c r="K303" s="138"/>
      <c r="L303" s="136"/>
      <c r="M303" s="1" t="s">
        <v>109</v>
      </c>
      <c r="N303" s="141"/>
      <c r="P303" s="138"/>
      <c r="Q303" s="138"/>
      <c r="R303" s="138"/>
      <c r="S303" s="292"/>
      <c r="T303" s="292"/>
      <c r="U303" s="292"/>
      <c r="V303" s="292"/>
      <c r="W303" s="292"/>
      <c r="X303" s="292"/>
      <c r="Y303" s="292"/>
      <c r="Z303" s="138"/>
      <c r="AA303" s="138"/>
      <c r="AB303" s="1"/>
      <c r="AC303" s="1"/>
    </row>
    <row r="304" spans="1:29" ht="4.5" customHeight="1">
      <c r="A304" s="97"/>
      <c r="B304" s="98"/>
      <c r="C304" s="98"/>
      <c r="D304" s="98"/>
      <c r="E304" s="98"/>
      <c r="F304" s="98"/>
      <c r="G304" s="98"/>
      <c r="H304" s="98"/>
      <c r="I304" s="98"/>
      <c r="J304" s="144"/>
      <c r="K304" s="98"/>
      <c r="L304" s="98"/>
      <c r="M304" s="98"/>
      <c r="N304" s="144"/>
      <c r="P304" s="138"/>
      <c r="Q304" s="138"/>
      <c r="R304" s="138"/>
      <c r="S304" s="138"/>
      <c r="T304" s="138"/>
      <c r="U304" s="138"/>
      <c r="V304" s="138"/>
      <c r="W304" s="138"/>
      <c r="X304" s="138"/>
      <c r="Y304" s="138"/>
      <c r="Z304" s="138"/>
      <c r="AA304" s="138"/>
      <c r="AB304" s="138"/>
      <c r="AC304" s="138"/>
    </row>
    <row r="305" spans="1:29" ht="4.5" customHeight="1">
      <c r="A305" s="138"/>
      <c r="B305" s="138"/>
      <c r="C305" s="138"/>
      <c r="D305" s="138"/>
      <c r="E305" s="138"/>
      <c r="F305" s="138"/>
      <c r="G305" s="138"/>
      <c r="H305" s="138"/>
      <c r="I305" s="138"/>
      <c r="J305" s="138"/>
      <c r="K305" s="138"/>
      <c r="L305" s="138"/>
      <c r="M305" s="138"/>
      <c r="N305" s="138"/>
      <c r="P305" s="138"/>
      <c r="Q305" s="138"/>
      <c r="R305" s="138"/>
      <c r="S305" s="138"/>
      <c r="T305" s="138"/>
      <c r="U305" s="138"/>
      <c r="V305" s="138"/>
      <c r="W305" s="138"/>
      <c r="X305" s="138"/>
      <c r="Y305" s="138"/>
      <c r="Z305" s="138"/>
      <c r="AA305" s="138"/>
      <c r="AB305" s="138"/>
      <c r="AC305" s="138"/>
    </row>
    <row r="306" spans="1:29" ht="12.75" customHeight="1">
      <c r="A306" s="301" t="s">
        <v>111</v>
      </c>
      <c r="B306" s="302"/>
      <c r="C306" s="303"/>
      <c r="D306" s="145" t="s">
        <v>64</v>
      </c>
      <c r="E306" s="146"/>
      <c r="F306" s="146"/>
      <c r="G306" s="146"/>
      <c r="H306" s="146"/>
      <c r="I306" s="146"/>
      <c r="J306" s="146"/>
      <c r="K306" s="146"/>
      <c r="L306" s="146"/>
      <c r="M306" s="146"/>
      <c r="N306" s="147"/>
      <c r="P306" s="286"/>
      <c r="Q306" s="308"/>
      <c r="R306" s="308"/>
      <c r="S306" s="176"/>
      <c r="T306" s="177"/>
      <c r="U306" s="177"/>
      <c r="V306" s="177"/>
      <c r="W306" s="177"/>
      <c r="X306" s="177"/>
      <c r="Y306" s="177"/>
      <c r="Z306" s="177"/>
      <c r="AA306" s="177"/>
      <c r="AB306" s="177"/>
      <c r="AC306" s="177"/>
    </row>
    <row r="307" spans="1:29" ht="12.75" customHeight="1">
      <c r="A307" s="304"/>
      <c r="B307" s="305"/>
      <c r="C307" s="306"/>
      <c r="D307" s="148" t="s">
        <v>66</v>
      </c>
      <c r="E307" s="149" t="s">
        <v>67</v>
      </c>
      <c r="F307" s="147"/>
      <c r="G307" s="150" t="s">
        <v>68</v>
      </c>
      <c r="H307" s="149" t="s">
        <v>69</v>
      </c>
      <c r="I307" s="151"/>
      <c r="J307" s="150" t="s">
        <v>70</v>
      </c>
      <c r="K307" s="149" t="s">
        <v>112</v>
      </c>
      <c r="L307" s="146"/>
      <c r="M307" s="147"/>
      <c r="N307" s="150" t="s">
        <v>113</v>
      </c>
      <c r="P307" s="308"/>
      <c r="Q307" s="308"/>
      <c r="R307" s="308"/>
      <c r="S307" s="178"/>
      <c r="T307" s="179"/>
      <c r="U307" s="177"/>
      <c r="V307" s="178"/>
      <c r="W307" s="179"/>
      <c r="X307" s="179"/>
      <c r="Y307" s="186"/>
      <c r="Z307" s="187"/>
      <c r="AA307" s="188"/>
      <c r="AB307" s="188"/>
      <c r="AC307" s="186"/>
    </row>
    <row r="308" spans="1:29" ht="18" customHeight="1">
      <c r="A308" s="95"/>
      <c r="B308" s="152">
        <v>1</v>
      </c>
      <c r="C308" s="152"/>
      <c r="D308" s="142"/>
      <c r="E308" s="96"/>
      <c r="F308" s="131"/>
      <c r="G308" s="131"/>
      <c r="H308" s="96"/>
      <c r="I308" s="131"/>
      <c r="J308" s="131"/>
      <c r="K308" s="153"/>
      <c r="L308" s="153"/>
      <c r="M308" s="154"/>
      <c r="N308" s="154"/>
      <c r="P308" s="138"/>
      <c r="Q308" s="180"/>
      <c r="R308" s="180"/>
      <c r="S308" s="138"/>
      <c r="T308" s="138"/>
      <c r="U308" s="138"/>
      <c r="V308" s="138"/>
      <c r="W308" s="138"/>
      <c r="X308" s="138"/>
      <c r="Y308" s="181"/>
      <c r="Z308" s="181"/>
      <c r="AA308" s="181"/>
      <c r="AB308" s="181"/>
      <c r="AC308" s="181"/>
    </row>
    <row r="309" spans="1:29" ht="18" customHeight="1">
      <c r="A309" s="155"/>
      <c r="B309" s="156">
        <v>2</v>
      </c>
      <c r="C309" s="156"/>
      <c r="D309" s="136"/>
      <c r="E309" s="63"/>
      <c r="F309" s="157"/>
      <c r="G309" s="157"/>
      <c r="H309" s="63"/>
      <c r="I309" s="157"/>
      <c r="J309" s="157"/>
      <c r="K309" s="158"/>
      <c r="L309" s="158"/>
      <c r="M309" s="159"/>
      <c r="N309" s="159"/>
      <c r="P309" s="138"/>
      <c r="Q309" s="180"/>
      <c r="R309" s="180"/>
      <c r="S309" s="138"/>
      <c r="T309" s="138"/>
      <c r="U309" s="138"/>
      <c r="V309" s="138"/>
      <c r="W309" s="138"/>
      <c r="X309" s="138"/>
      <c r="Y309" s="181"/>
      <c r="Z309" s="181"/>
      <c r="AA309" s="181"/>
      <c r="AB309" s="181"/>
      <c r="AC309" s="181"/>
    </row>
    <row r="310" spans="1:29" ht="9" customHeight="1">
      <c r="A310" s="96"/>
      <c r="B310" s="96"/>
      <c r="C310" s="96"/>
      <c r="D310" s="96"/>
      <c r="E310" s="96"/>
      <c r="F310" s="96"/>
      <c r="G310" s="96"/>
      <c r="H310" s="96"/>
      <c r="I310" s="96"/>
      <c r="J310" s="96"/>
      <c r="K310" s="96"/>
      <c r="L310" s="96"/>
      <c r="M310" s="96"/>
      <c r="N310" s="96"/>
      <c r="P310" s="138"/>
      <c r="Q310" s="138"/>
      <c r="R310" s="138"/>
      <c r="S310" s="138"/>
      <c r="T310" s="138"/>
      <c r="U310" s="138"/>
      <c r="V310" s="138"/>
      <c r="W310" s="138"/>
      <c r="X310" s="138"/>
      <c r="Y310" s="138"/>
      <c r="Z310" s="138"/>
      <c r="AA310" s="138"/>
      <c r="AB310" s="138"/>
      <c r="AC310" s="138"/>
    </row>
    <row r="311" spans="2:29" ht="18" customHeight="1">
      <c r="B311" s="160" t="s">
        <v>114</v>
      </c>
      <c r="D311" s="161"/>
      <c r="E311" s="161"/>
      <c r="F311" s="161"/>
      <c r="G311" s="161"/>
      <c r="I311" s="160" t="s">
        <v>115</v>
      </c>
      <c r="J311" s="161"/>
      <c r="K311" s="162" t="s">
        <v>48</v>
      </c>
      <c r="L311" s="161"/>
      <c r="M311" s="161"/>
      <c r="N311" s="162" t="s">
        <v>116</v>
      </c>
      <c r="P311" s="138"/>
      <c r="Q311" s="182"/>
      <c r="R311" s="138"/>
      <c r="S311" s="138"/>
      <c r="T311" s="138"/>
      <c r="U311" s="138"/>
      <c r="V311" s="138"/>
      <c r="W311" s="138"/>
      <c r="X311" s="182"/>
      <c r="Y311" s="138"/>
      <c r="Z311" s="173"/>
      <c r="AA311" s="138"/>
      <c r="AB311" s="138"/>
      <c r="AC311" s="173"/>
    </row>
    <row r="312" spans="16:29" ht="9.75" customHeight="1">
      <c r="P312" s="138"/>
      <c r="Q312" s="138"/>
      <c r="R312" s="138"/>
      <c r="S312" s="138"/>
      <c r="T312" s="138"/>
      <c r="U312" s="138"/>
      <c r="V312" s="138"/>
      <c r="W312" s="138"/>
      <c r="X312" s="138"/>
      <c r="Y312" s="138"/>
      <c r="Z312" s="138"/>
      <c r="AA312" s="138"/>
      <c r="AB312" s="138"/>
      <c r="AC312" s="138"/>
    </row>
    <row r="313" spans="1:29" ht="9.75" customHeight="1">
      <c r="A313" s="163" t="s">
        <v>117</v>
      </c>
      <c r="B313" s="146"/>
      <c r="C313" s="146"/>
      <c r="D313" s="146"/>
      <c r="E313" s="146"/>
      <c r="F313" s="146"/>
      <c r="G313" s="146"/>
      <c r="H313" s="164" t="s">
        <v>118</v>
      </c>
      <c r="I313" s="146"/>
      <c r="J313" s="146"/>
      <c r="K313" s="146"/>
      <c r="L313" s="146"/>
      <c r="M313" s="146"/>
      <c r="N313" s="147"/>
      <c r="P313" s="183"/>
      <c r="Q313" s="177"/>
      <c r="R313" s="177"/>
      <c r="S313" s="177"/>
      <c r="T313" s="177"/>
      <c r="U313" s="177"/>
      <c r="V313" s="177"/>
      <c r="W313" s="184"/>
      <c r="X313" s="177"/>
      <c r="Y313" s="177"/>
      <c r="Z313" s="177"/>
      <c r="AA313" s="177"/>
      <c r="AB313" s="177"/>
      <c r="AC313" s="177"/>
    </row>
    <row r="314" spans="1:29" ht="15.75" customHeight="1">
      <c r="A314" s="165"/>
      <c r="B314" s="298"/>
      <c r="C314" s="299"/>
      <c r="D314" s="299"/>
      <c r="E314" s="299"/>
      <c r="F314" s="299"/>
      <c r="G314" s="300"/>
      <c r="H314" s="166"/>
      <c r="I314" s="138"/>
      <c r="J314" s="138"/>
      <c r="K314" s="138"/>
      <c r="L314" s="138"/>
      <c r="M314" s="138"/>
      <c r="N314" s="139"/>
      <c r="P314" s="1"/>
      <c r="Q314" s="292"/>
      <c r="R314" s="307"/>
      <c r="S314" s="307"/>
      <c r="T314" s="307"/>
      <c r="U314" s="307"/>
      <c r="V314" s="307"/>
      <c r="W314" s="184"/>
      <c r="X314" s="138"/>
      <c r="Y314" s="138"/>
      <c r="Z314" s="138"/>
      <c r="AA314" s="138"/>
      <c r="AB314" s="138"/>
      <c r="AC314" s="138"/>
    </row>
    <row r="315" spans="1:29" ht="9.75" customHeight="1">
      <c r="A315" s="167" t="s">
        <v>119</v>
      </c>
      <c r="B315" s="96"/>
      <c r="C315" s="96"/>
      <c r="D315" s="96"/>
      <c r="E315" s="96"/>
      <c r="F315" s="96"/>
      <c r="G315" s="131"/>
      <c r="H315" s="168" t="s">
        <v>120</v>
      </c>
      <c r="I315" s="63"/>
      <c r="J315" s="157"/>
      <c r="K315" s="63"/>
      <c r="L315" s="169" t="s">
        <v>121</v>
      </c>
      <c r="M315" s="63"/>
      <c r="N315" s="157"/>
      <c r="P315" s="1"/>
      <c r="Q315" s="138"/>
      <c r="R315" s="138"/>
      <c r="S315" s="138"/>
      <c r="T315" s="138"/>
      <c r="U315" s="138"/>
      <c r="V315" s="138"/>
      <c r="W315" s="185"/>
      <c r="X315" s="138"/>
      <c r="Y315" s="138"/>
      <c r="Z315" s="138"/>
      <c r="AA315" s="185"/>
      <c r="AB315" s="138"/>
      <c r="AC315" s="138"/>
    </row>
    <row r="316" spans="1:29" ht="19.5" customHeight="1">
      <c r="A316" s="97"/>
      <c r="B316" s="298"/>
      <c r="C316" s="299"/>
      <c r="D316" s="299"/>
      <c r="E316" s="299"/>
      <c r="F316" s="299"/>
      <c r="G316" s="300"/>
      <c r="H316" s="97"/>
      <c r="I316" s="98"/>
      <c r="J316" s="157"/>
      <c r="K316" s="98"/>
      <c r="L316" s="98"/>
      <c r="M316" s="98"/>
      <c r="N316" s="144"/>
      <c r="P316" s="138"/>
      <c r="Q316" s="292"/>
      <c r="R316" s="307"/>
      <c r="S316" s="307"/>
      <c r="T316" s="307"/>
      <c r="U316" s="307"/>
      <c r="V316" s="307"/>
      <c r="W316" s="138"/>
      <c r="X316" s="138"/>
      <c r="Y316" s="138"/>
      <c r="Z316" s="138"/>
      <c r="AA316" s="138"/>
      <c r="AB316" s="138"/>
      <c r="AC316" s="138"/>
    </row>
    <row r="317" spans="1:29" ht="12.75" customHeight="1">
      <c r="A317" t="str">
        <f>$A$52</f>
        <v>Offenburg</v>
      </c>
      <c r="M317" s="311">
        <f>$M$52</f>
        <v>40677</v>
      </c>
      <c r="N317" s="270"/>
      <c r="P317" s="138"/>
      <c r="Q317" s="138"/>
      <c r="R317" s="138"/>
      <c r="S317" s="138"/>
      <c r="T317" s="138"/>
      <c r="U317" s="138"/>
      <c r="V317" s="138"/>
      <c r="W317" s="138"/>
      <c r="X317" s="138"/>
      <c r="Y317" s="138"/>
      <c r="Z317" s="138"/>
      <c r="AA317" s="138"/>
      <c r="AB317" s="314"/>
      <c r="AC317" s="315"/>
    </row>
    <row r="318" ht="12.75" customHeight="1"/>
    <row r="319" spans="1:29" ht="24" customHeight="1">
      <c r="A319" s="128" t="s">
        <v>124</v>
      </c>
      <c r="B319" s="129"/>
      <c r="C319" s="129"/>
      <c r="D319" s="129"/>
      <c r="E319" s="129"/>
      <c r="F319" s="129"/>
      <c r="G319" s="129"/>
      <c r="H319" s="129"/>
      <c r="I319" s="129"/>
      <c r="J319" s="129"/>
      <c r="K319" s="129"/>
      <c r="L319" s="129"/>
      <c r="M319" s="129"/>
      <c r="N319" s="129"/>
      <c r="P319" s="128" t="str">
        <f>A319</f>
        <v>Schiedrichterzettel - Runde 4</v>
      </c>
      <c r="Q319" s="129"/>
      <c r="R319" s="129"/>
      <c r="S319" s="129"/>
      <c r="T319" s="129"/>
      <c r="U319" s="129"/>
      <c r="V319" s="129"/>
      <c r="W319" s="129"/>
      <c r="X319" s="129"/>
      <c r="Y319" s="129"/>
      <c r="Z319" s="129"/>
      <c r="AA319" s="129"/>
      <c r="AB319" s="129"/>
      <c r="AC319" s="129"/>
    </row>
    <row r="320" spans="1:29" ht="15.75" customHeight="1">
      <c r="A320" s="130" t="s">
        <v>97</v>
      </c>
      <c r="B320" s="96"/>
      <c r="C320" s="96"/>
      <c r="D320" s="131"/>
      <c r="E320" s="132" t="s">
        <v>98</v>
      </c>
      <c r="F320" s="96"/>
      <c r="G320" s="131"/>
      <c r="H320" s="130" t="s">
        <v>99</v>
      </c>
      <c r="I320" s="96"/>
      <c r="J320" s="132"/>
      <c r="K320" s="131"/>
      <c r="L320" s="132" t="s">
        <v>100</v>
      </c>
      <c r="M320" s="96"/>
      <c r="N320" s="131"/>
      <c r="P320" s="130" t="s">
        <v>97</v>
      </c>
      <c r="Q320" s="96"/>
      <c r="R320" s="96"/>
      <c r="S320" s="131"/>
      <c r="T320" s="132" t="s">
        <v>98</v>
      </c>
      <c r="U320" s="96"/>
      <c r="V320" s="131"/>
      <c r="W320" s="130" t="s">
        <v>99</v>
      </c>
      <c r="X320" s="96"/>
      <c r="Y320" s="132"/>
      <c r="Z320" s="131"/>
      <c r="AA320" s="132" t="s">
        <v>100</v>
      </c>
      <c r="AB320" s="96"/>
      <c r="AC320" s="131"/>
    </row>
    <row r="321" spans="1:29" ht="18" customHeight="1">
      <c r="A321" s="97"/>
      <c r="B321" s="98"/>
      <c r="C321" s="284">
        <f>$C$3</f>
        <v>40677</v>
      </c>
      <c r="D321" s="281"/>
      <c r="E321" s="98"/>
      <c r="F321" s="280"/>
      <c r="G321" s="281"/>
      <c r="H321" s="282" t="str">
        <f>$H$3</f>
        <v>Gruppe A</v>
      </c>
      <c r="I321" s="283"/>
      <c r="J321" s="283"/>
      <c r="K321" s="281"/>
      <c r="L321" s="282"/>
      <c r="M321" s="283"/>
      <c r="N321" s="281"/>
      <c r="P321" s="97"/>
      <c r="Q321" s="98"/>
      <c r="R321" s="284">
        <f>$C$3</f>
        <v>40677</v>
      </c>
      <c r="S321" s="281"/>
      <c r="T321" s="98"/>
      <c r="U321" s="280"/>
      <c r="V321" s="281"/>
      <c r="W321" s="282" t="str">
        <f>$H$3</f>
        <v>Gruppe A</v>
      </c>
      <c r="X321" s="283"/>
      <c r="Y321" s="283"/>
      <c r="Z321" s="281"/>
      <c r="AA321" s="282"/>
      <c r="AB321" s="283"/>
      <c r="AC321" s="281"/>
    </row>
    <row r="322" spans="1:29" ht="24.75" customHeight="1">
      <c r="A322" s="134"/>
      <c r="B322" s="133" t="str">
        <f>$B$4</f>
        <v>BaWü JG-RLT Top24</v>
      </c>
      <c r="L322" s="295" t="str">
        <f>$L$4</f>
        <v>Jungen U12</v>
      </c>
      <c r="M322" s="295"/>
      <c r="N322" s="295"/>
      <c r="P322" s="134"/>
      <c r="Q322" s="133" t="str">
        <f>$B$4</f>
        <v>BaWü JG-RLT Top24</v>
      </c>
      <c r="AA322" s="295" t="str">
        <f>$L$4</f>
        <v>Jungen U12</v>
      </c>
      <c r="AB322" s="295"/>
      <c r="AC322" s="295"/>
    </row>
    <row r="323" spans="1:29" ht="4.5" customHeight="1">
      <c r="A323" s="95"/>
      <c r="B323" s="96"/>
      <c r="C323" s="96"/>
      <c r="D323" s="96"/>
      <c r="E323" s="96"/>
      <c r="F323" s="96"/>
      <c r="G323" s="96"/>
      <c r="H323" s="96"/>
      <c r="I323" s="96"/>
      <c r="J323" s="96"/>
      <c r="K323" s="96"/>
      <c r="L323" s="96"/>
      <c r="M323" s="96"/>
      <c r="N323" s="131"/>
      <c r="P323" s="95"/>
      <c r="Q323" s="96"/>
      <c r="R323" s="96"/>
      <c r="S323" s="96"/>
      <c r="T323" s="96"/>
      <c r="U323" s="96"/>
      <c r="V323" s="96"/>
      <c r="W323" s="96"/>
      <c r="X323" s="96"/>
      <c r="Y323" s="96"/>
      <c r="Z323" s="96"/>
      <c r="AA323" s="96"/>
      <c r="AB323" s="96"/>
      <c r="AC323" s="131"/>
    </row>
    <row r="324" spans="1:29" ht="9.75" customHeight="1">
      <c r="A324" s="135"/>
      <c r="B324" s="136"/>
      <c r="C324" s="137" t="s">
        <v>101</v>
      </c>
      <c r="D324" s="137"/>
      <c r="E324" s="136"/>
      <c r="F324" s="137" t="s">
        <v>102</v>
      </c>
      <c r="G324" s="137"/>
      <c r="H324" s="136"/>
      <c r="I324" s="137" t="s">
        <v>103</v>
      </c>
      <c r="J324" s="137"/>
      <c r="K324" s="137"/>
      <c r="M324" s="138"/>
      <c r="N324" s="139"/>
      <c r="P324" s="135"/>
      <c r="Q324" s="136"/>
      <c r="R324" s="137" t="s">
        <v>101</v>
      </c>
      <c r="S324" s="137"/>
      <c r="T324" s="136"/>
      <c r="U324" s="137" t="s">
        <v>102</v>
      </c>
      <c r="V324" s="137"/>
      <c r="W324" s="136"/>
      <c r="X324" s="137" t="s">
        <v>103</v>
      </c>
      <c r="Y324" s="137"/>
      <c r="Z324" s="137"/>
      <c r="AB324" s="138"/>
      <c r="AC324" s="139"/>
    </row>
    <row r="325" spans="1:29" ht="4.5" customHeight="1">
      <c r="A325" s="135"/>
      <c r="M325" s="138"/>
      <c r="N325" s="139"/>
      <c r="P325" s="135"/>
      <c r="AB325" s="138"/>
      <c r="AC325" s="139"/>
    </row>
    <row r="326" spans="1:29" ht="12.75" customHeight="1">
      <c r="A326" s="95"/>
      <c r="B326" s="96"/>
      <c r="C326" s="140" t="s">
        <v>104</v>
      </c>
      <c r="D326" s="140" t="s">
        <v>105</v>
      </c>
      <c r="E326" s="96"/>
      <c r="F326" s="140"/>
      <c r="G326" s="140"/>
      <c r="H326" s="96"/>
      <c r="I326" s="96"/>
      <c r="J326" s="131"/>
      <c r="M326" s="138"/>
      <c r="N326" s="139"/>
      <c r="P326" s="95"/>
      <c r="Q326" s="96"/>
      <c r="R326" s="140" t="s">
        <v>104</v>
      </c>
      <c r="S326" s="140" t="s">
        <v>105</v>
      </c>
      <c r="T326" s="96"/>
      <c r="U326" s="140"/>
      <c r="V326" s="140"/>
      <c r="W326" s="96"/>
      <c r="X326" s="96"/>
      <c r="Y326" s="131"/>
      <c r="AB326" s="138"/>
      <c r="AC326" s="139"/>
    </row>
    <row r="327" spans="1:29" ht="4.5" customHeight="1">
      <c r="A327" s="135"/>
      <c r="B327" s="138"/>
      <c r="C327" s="1"/>
      <c r="D327" s="1"/>
      <c r="E327" s="138"/>
      <c r="F327" s="1"/>
      <c r="G327" s="1"/>
      <c r="H327" s="138"/>
      <c r="I327" s="138"/>
      <c r="J327" s="139"/>
      <c r="M327" s="138"/>
      <c r="N327" s="139"/>
      <c r="P327" s="135"/>
      <c r="Q327" s="138"/>
      <c r="R327" s="1"/>
      <c r="S327" s="1"/>
      <c r="T327" s="138"/>
      <c r="U327" s="1"/>
      <c r="V327" s="1"/>
      <c r="W327" s="138"/>
      <c r="X327" s="138"/>
      <c r="Y327" s="139"/>
      <c r="AB327" s="138"/>
      <c r="AC327" s="139"/>
    </row>
    <row r="328" spans="1:29" ht="9.75" customHeight="1">
      <c r="A328" s="135"/>
      <c r="B328" s="138"/>
      <c r="C328" s="287">
        <f>Raster!B6</f>
        <v>73</v>
      </c>
      <c r="D328" s="289" t="str">
        <f>Raster!C6</f>
        <v>Eise, Tom</v>
      </c>
      <c r="E328" s="290"/>
      <c r="F328" s="290"/>
      <c r="G328" s="290"/>
      <c r="H328" s="290"/>
      <c r="I328" s="290"/>
      <c r="J328" s="291"/>
      <c r="L328" s="136"/>
      <c r="M328" s="1" t="s">
        <v>106</v>
      </c>
      <c r="N328" s="141"/>
      <c r="P328" s="135"/>
      <c r="Q328" s="138"/>
      <c r="R328" s="287">
        <f>Raster!B7</f>
        <v>74</v>
      </c>
      <c r="S328" s="289" t="str">
        <f>Raster!C7</f>
        <v>Siebel, Dominic</v>
      </c>
      <c r="T328" s="290"/>
      <c r="U328" s="290"/>
      <c r="V328" s="290"/>
      <c r="W328" s="290"/>
      <c r="X328" s="290"/>
      <c r="Y328" s="291"/>
      <c r="AA328" s="136"/>
      <c r="AB328" s="1" t="s">
        <v>106</v>
      </c>
      <c r="AC328" s="141"/>
    </row>
    <row r="329" spans="1:29" ht="4.5" customHeight="1">
      <c r="A329" s="135"/>
      <c r="B329" s="138"/>
      <c r="C329" s="288"/>
      <c r="D329" s="290"/>
      <c r="E329" s="290"/>
      <c r="F329" s="290"/>
      <c r="G329" s="290"/>
      <c r="H329" s="290"/>
      <c r="I329" s="290"/>
      <c r="J329" s="291"/>
      <c r="M329" s="138"/>
      <c r="N329" s="139"/>
      <c r="P329" s="135"/>
      <c r="Q329" s="138"/>
      <c r="R329" s="288"/>
      <c r="S329" s="290"/>
      <c r="T329" s="290"/>
      <c r="U329" s="290"/>
      <c r="V329" s="290"/>
      <c r="W329" s="290"/>
      <c r="X329" s="290"/>
      <c r="Y329" s="291"/>
      <c r="AB329" s="138"/>
      <c r="AC329" s="139"/>
    </row>
    <row r="330" spans="1:29" ht="9.75" customHeight="1">
      <c r="A330" s="135"/>
      <c r="B330" s="138"/>
      <c r="C330" s="288"/>
      <c r="D330" s="290"/>
      <c r="E330" s="290"/>
      <c r="F330" s="290"/>
      <c r="G330" s="290"/>
      <c r="H330" s="290"/>
      <c r="I330" s="290"/>
      <c r="J330" s="291"/>
      <c r="L330" s="136"/>
      <c r="M330" s="1" t="s">
        <v>107</v>
      </c>
      <c r="N330" s="141"/>
      <c r="P330" s="135"/>
      <c r="Q330" s="138"/>
      <c r="R330" s="288"/>
      <c r="S330" s="290"/>
      <c r="T330" s="290"/>
      <c r="U330" s="290"/>
      <c r="V330" s="290"/>
      <c r="W330" s="290"/>
      <c r="X330" s="290"/>
      <c r="Y330" s="291"/>
      <c r="AA330" s="136"/>
      <c r="AB330" s="1" t="s">
        <v>107</v>
      </c>
      <c r="AC330" s="141"/>
    </row>
    <row r="331" spans="1:29" ht="4.5" customHeight="1">
      <c r="A331" s="135"/>
      <c r="B331" s="138"/>
      <c r="C331" s="288"/>
      <c r="D331" s="290"/>
      <c r="E331" s="290"/>
      <c r="F331" s="290"/>
      <c r="G331" s="290"/>
      <c r="H331" s="290"/>
      <c r="I331" s="290"/>
      <c r="J331" s="291"/>
      <c r="M331" s="138"/>
      <c r="N331" s="139"/>
      <c r="P331" s="135"/>
      <c r="Q331" s="138"/>
      <c r="R331" s="288"/>
      <c r="S331" s="290"/>
      <c r="T331" s="290"/>
      <c r="U331" s="290"/>
      <c r="V331" s="290"/>
      <c r="W331" s="290"/>
      <c r="X331" s="290"/>
      <c r="Y331" s="291"/>
      <c r="AB331" s="138"/>
      <c r="AC331" s="139"/>
    </row>
    <row r="332" spans="1:29" ht="9.75" customHeight="1">
      <c r="A332" s="135"/>
      <c r="B332" s="138"/>
      <c r="C332" s="288"/>
      <c r="D332" s="290"/>
      <c r="E332" s="290"/>
      <c r="F332" s="290"/>
      <c r="G332" s="290"/>
      <c r="H332" s="290"/>
      <c r="I332" s="290"/>
      <c r="J332" s="291"/>
      <c r="L332" s="142"/>
      <c r="M332" s="1" t="s">
        <v>107</v>
      </c>
      <c r="N332" s="141"/>
      <c r="P332" s="135"/>
      <c r="Q332" s="138"/>
      <c r="R332" s="288"/>
      <c r="S332" s="290"/>
      <c r="T332" s="290"/>
      <c r="U332" s="290"/>
      <c r="V332" s="290"/>
      <c r="W332" s="290"/>
      <c r="X332" s="290"/>
      <c r="Y332" s="291"/>
      <c r="AA332" s="142"/>
      <c r="AB332" s="1" t="s">
        <v>107</v>
      </c>
      <c r="AC332" s="141"/>
    </row>
    <row r="333" spans="1:29" ht="4.5" customHeight="1">
      <c r="A333" s="97"/>
      <c r="B333" s="98"/>
      <c r="C333" s="98"/>
      <c r="D333" s="98"/>
      <c r="E333" s="98"/>
      <c r="F333" s="98"/>
      <c r="G333" s="98"/>
      <c r="H333" s="98"/>
      <c r="I333" s="98"/>
      <c r="J333" s="139"/>
      <c r="L333" s="96"/>
      <c r="M333" s="143"/>
      <c r="N333" s="141"/>
      <c r="P333" s="97"/>
      <c r="Q333" s="98"/>
      <c r="R333" s="98"/>
      <c r="S333" s="98"/>
      <c r="T333" s="98"/>
      <c r="U333" s="98"/>
      <c r="V333" s="98"/>
      <c r="W333" s="98"/>
      <c r="X333" s="98"/>
      <c r="Y333" s="139"/>
      <c r="AA333" s="96"/>
      <c r="AB333" s="143"/>
      <c r="AC333" s="141"/>
    </row>
    <row r="334" spans="1:29" ht="12.75" customHeight="1">
      <c r="A334" s="95"/>
      <c r="B334" s="96"/>
      <c r="C334" s="96"/>
      <c r="D334" s="140" t="s">
        <v>108</v>
      </c>
      <c r="E334" s="96"/>
      <c r="F334" s="140"/>
      <c r="G334" s="140"/>
      <c r="H334" s="96"/>
      <c r="I334" s="96"/>
      <c r="J334" s="131"/>
      <c r="K334" s="96"/>
      <c r="L334" s="96"/>
      <c r="M334" s="96"/>
      <c r="N334" s="131"/>
      <c r="P334" s="95"/>
      <c r="Q334" s="96"/>
      <c r="R334" s="96"/>
      <c r="S334" s="140" t="s">
        <v>108</v>
      </c>
      <c r="T334" s="96"/>
      <c r="U334" s="140"/>
      <c r="V334" s="140"/>
      <c r="W334" s="96"/>
      <c r="X334" s="96"/>
      <c r="Y334" s="131"/>
      <c r="Z334" s="96"/>
      <c r="AA334" s="96"/>
      <c r="AB334" s="96"/>
      <c r="AC334" s="131"/>
    </row>
    <row r="335" spans="1:29" ht="4.5" customHeight="1">
      <c r="A335" s="135"/>
      <c r="B335" s="138"/>
      <c r="C335" s="138"/>
      <c r="D335" s="138"/>
      <c r="E335" s="138"/>
      <c r="F335" s="138"/>
      <c r="G335" s="138"/>
      <c r="H335" s="138"/>
      <c r="I335" s="138"/>
      <c r="J335" s="139"/>
      <c r="K335" s="138"/>
      <c r="L335" s="138"/>
      <c r="M335" s="138"/>
      <c r="N335" s="139"/>
      <c r="P335" s="135"/>
      <c r="Q335" s="138"/>
      <c r="R335" s="138"/>
      <c r="S335" s="138"/>
      <c r="T335" s="138"/>
      <c r="U335" s="138"/>
      <c r="V335" s="138"/>
      <c r="W335" s="138"/>
      <c r="X335" s="138"/>
      <c r="Y335" s="139"/>
      <c r="Z335" s="138"/>
      <c r="AA335" s="138"/>
      <c r="AB335" s="138"/>
      <c r="AC335" s="139"/>
    </row>
    <row r="336" spans="1:29" ht="9.75" customHeight="1">
      <c r="A336" s="135"/>
      <c r="B336" s="138"/>
      <c r="C336" s="138"/>
      <c r="D336" s="292"/>
      <c r="E336" s="293"/>
      <c r="F336" s="293"/>
      <c r="G336" s="293"/>
      <c r="H336" s="293"/>
      <c r="I336" s="293"/>
      <c r="J336" s="294"/>
      <c r="K336" s="138"/>
      <c r="L336" s="136"/>
      <c r="M336" s="1" t="s">
        <v>106</v>
      </c>
      <c r="N336" s="141"/>
      <c r="P336" s="135"/>
      <c r="Q336" s="138"/>
      <c r="R336" s="138"/>
      <c r="S336" s="292"/>
      <c r="T336" s="293"/>
      <c r="U336" s="293"/>
      <c r="V336" s="293"/>
      <c r="W336" s="293"/>
      <c r="X336" s="293"/>
      <c r="Y336" s="294"/>
      <c r="Z336" s="138"/>
      <c r="AA336" s="136"/>
      <c r="AB336" s="1" t="s">
        <v>106</v>
      </c>
      <c r="AC336" s="141"/>
    </row>
    <row r="337" spans="1:29" ht="4.5" customHeight="1">
      <c r="A337" s="135"/>
      <c r="B337" s="138"/>
      <c r="C337" s="138"/>
      <c r="D337" s="293"/>
      <c r="E337" s="293"/>
      <c r="F337" s="293"/>
      <c r="G337" s="293"/>
      <c r="H337" s="293"/>
      <c r="I337" s="293"/>
      <c r="J337" s="294"/>
      <c r="K337" s="138"/>
      <c r="L337" s="138"/>
      <c r="M337" s="138"/>
      <c r="N337" s="139"/>
      <c r="P337" s="135"/>
      <c r="Q337" s="138"/>
      <c r="R337" s="138"/>
      <c r="S337" s="293"/>
      <c r="T337" s="293"/>
      <c r="U337" s="293"/>
      <c r="V337" s="293"/>
      <c r="W337" s="293"/>
      <c r="X337" s="293"/>
      <c r="Y337" s="294"/>
      <c r="Z337" s="138"/>
      <c r="AA337" s="138"/>
      <c r="AB337" s="138"/>
      <c r="AC337" s="139"/>
    </row>
    <row r="338" spans="1:29" ht="9.75" customHeight="1">
      <c r="A338" s="135"/>
      <c r="B338" s="138"/>
      <c r="C338" s="138"/>
      <c r="D338" s="293"/>
      <c r="E338" s="293"/>
      <c r="F338" s="293"/>
      <c r="G338" s="293"/>
      <c r="H338" s="293"/>
      <c r="I338" s="293"/>
      <c r="J338" s="294"/>
      <c r="K338" s="138"/>
      <c r="L338" s="136"/>
      <c r="M338" s="1" t="s">
        <v>109</v>
      </c>
      <c r="N338" s="141"/>
      <c r="P338" s="135"/>
      <c r="Q338" s="138"/>
      <c r="R338" s="138"/>
      <c r="S338" s="293"/>
      <c r="T338" s="293"/>
      <c r="U338" s="293"/>
      <c r="V338" s="293"/>
      <c r="W338" s="293"/>
      <c r="X338" s="293"/>
      <c r="Y338" s="294"/>
      <c r="Z338" s="138"/>
      <c r="AA338" s="136"/>
      <c r="AB338" s="1" t="s">
        <v>109</v>
      </c>
      <c r="AC338" s="141"/>
    </row>
    <row r="339" spans="1:29" ht="4.5" customHeight="1">
      <c r="A339" s="97"/>
      <c r="B339" s="98"/>
      <c r="C339" s="98"/>
      <c r="D339" s="98"/>
      <c r="E339" s="98"/>
      <c r="F339" s="98"/>
      <c r="G339" s="98"/>
      <c r="H339" s="98"/>
      <c r="I339" s="98"/>
      <c r="J339" s="144"/>
      <c r="K339" s="98"/>
      <c r="L339" s="98"/>
      <c r="M339" s="98"/>
      <c r="N339" s="139"/>
      <c r="P339" s="97"/>
      <c r="Q339" s="98"/>
      <c r="R339" s="98"/>
      <c r="S339" s="98"/>
      <c r="T339" s="98"/>
      <c r="U339" s="98"/>
      <c r="V339" s="98"/>
      <c r="W339" s="98"/>
      <c r="X339" s="98"/>
      <c r="Y339" s="144"/>
      <c r="Z339" s="98"/>
      <c r="AA339" s="98"/>
      <c r="AB339" s="98"/>
      <c r="AC339" s="139"/>
    </row>
    <row r="340" spans="13:29" ht="4.5" customHeight="1">
      <c r="M340" s="138"/>
      <c r="N340" s="63"/>
      <c r="AB340" s="138"/>
      <c r="AC340" s="63"/>
    </row>
    <row r="341" spans="1:29" ht="4.5" customHeight="1">
      <c r="A341" s="95"/>
      <c r="B341" s="96"/>
      <c r="C341" s="96"/>
      <c r="D341" s="96"/>
      <c r="E341" s="96"/>
      <c r="F341" s="96"/>
      <c r="G341" s="96"/>
      <c r="H341" s="96"/>
      <c r="I341" s="96"/>
      <c r="J341" s="96"/>
      <c r="K341" s="96"/>
      <c r="L341" s="96"/>
      <c r="M341" s="96"/>
      <c r="N341" s="139"/>
      <c r="P341" s="95"/>
      <c r="Q341" s="96"/>
      <c r="R341" s="96"/>
      <c r="S341" s="96"/>
      <c r="T341" s="96"/>
      <c r="U341" s="96"/>
      <c r="V341" s="96"/>
      <c r="W341" s="96"/>
      <c r="X341" s="96"/>
      <c r="Y341" s="96"/>
      <c r="Z341" s="96"/>
      <c r="AA341" s="96"/>
      <c r="AB341" s="96"/>
      <c r="AC341" s="139"/>
    </row>
    <row r="342" spans="1:29" ht="9.75" customHeight="1">
      <c r="A342" s="135"/>
      <c r="B342" s="136"/>
      <c r="C342" s="137" t="s">
        <v>101</v>
      </c>
      <c r="D342" s="137"/>
      <c r="E342" s="136"/>
      <c r="F342" s="137" t="s">
        <v>102</v>
      </c>
      <c r="G342" s="137"/>
      <c r="H342" s="136"/>
      <c r="I342" s="137" t="s">
        <v>103</v>
      </c>
      <c r="J342" s="137"/>
      <c r="K342" s="137"/>
      <c r="M342" s="138"/>
      <c r="N342" s="139"/>
      <c r="P342" s="135"/>
      <c r="Q342" s="136"/>
      <c r="R342" s="137" t="s">
        <v>101</v>
      </c>
      <c r="S342" s="137"/>
      <c r="T342" s="136"/>
      <c r="U342" s="137" t="s">
        <v>102</v>
      </c>
      <c r="V342" s="137"/>
      <c r="W342" s="136"/>
      <c r="X342" s="137" t="s">
        <v>103</v>
      </c>
      <c r="Y342" s="137"/>
      <c r="Z342" s="137"/>
      <c r="AB342" s="138"/>
      <c r="AC342" s="139"/>
    </row>
    <row r="343" spans="1:29" ht="4.5" customHeight="1">
      <c r="A343" s="135"/>
      <c r="M343" s="138"/>
      <c r="N343" s="139"/>
      <c r="P343" s="135"/>
      <c r="AB343" s="138"/>
      <c r="AC343" s="139"/>
    </row>
    <row r="344" spans="1:29" ht="12.75" customHeight="1">
      <c r="A344" s="95"/>
      <c r="B344" s="96"/>
      <c r="C344" s="140" t="s">
        <v>104</v>
      </c>
      <c r="D344" s="140" t="s">
        <v>110</v>
      </c>
      <c r="E344" s="96"/>
      <c r="F344" s="140"/>
      <c r="G344" s="140"/>
      <c r="H344" s="96"/>
      <c r="I344" s="96"/>
      <c r="J344" s="131"/>
      <c r="M344" s="138"/>
      <c r="N344" s="139"/>
      <c r="P344" s="95"/>
      <c r="Q344" s="96"/>
      <c r="R344" s="140" t="s">
        <v>104</v>
      </c>
      <c r="S344" s="140" t="s">
        <v>110</v>
      </c>
      <c r="T344" s="96"/>
      <c r="U344" s="140"/>
      <c r="V344" s="140"/>
      <c r="W344" s="96"/>
      <c r="X344" s="96"/>
      <c r="Y344" s="131"/>
      <c r="AB344" s="138"/>
      <c r="AC344" s="139"/>
    </row>
    <row r="345" spans="1:29" ht="4.5" customHeight="1">
      <c r="A345" s="135"/>
      <c r="B345" s="138"/>
      <c r="C345" s="1"/>
      <c r="D345" s="1"/>
      <c r="E345" s="138"/>
      <c r="F345" s="1"/>
      <c r="G345" s="1"/>
      <c r="H345" s="138"/>
      <c r="I345" s="138"/>
      <c r="J345" s="139"/>
      <c r="M345" s="138"/>
      <c r="N345" s="139"/>
      <c r="P345" s="135"/>
      <c r="Q345" s="138"/>
      <c r="R345" s="1"/>
      <c r="S345" s="1"/>
      <c r="T345" s="138"/>
      <c r="U345" s="1"/>
      <c r="V345" s="1"/>
      <c r="W345" s="138"/>
      <c r="X345" s="138"/>
      <c r="Y345" s="139"/>
      <c r="AB345" s="138"/>
      <c r="AC345" s="139"/>
    </row>
    <row r="346" spans="1:29" ht="9.75" customHeight="1">
      <c r="A346" s="135"/>
      <c r="B346" s="138"/>
      <c r="C346" s="287">
        <f>Raster!B8</f>
        <v>75</v>
      </c>
      <c r="D346" s="289" t="str">
        <f>Raster!C8</f>
        <v>Adam, Jonas</v>
      </c>
      <c r="E346" s="290"/>
      <c r="F346" s="290"/>
      <c r="G346" s="290"/>
      <c r="H346" s="290"/>
      <c r="I346" s="290"/>
      <c r="J346" s="291"/>
      <c r="L346" s="136"/>
      <c r="M346" s="1" t="s">
        <v>106</v>
      </c>
      <c r="N346" s="141"/>
      <c r="P346" s="135"/>
      <c r="Q346" s="138"/>
      <c r="R346" s="287">
        <f>Raster!B11</f>
        <v>78</v>
      </c>
      <c r="S346" s="289" t="str">
        <f>Raster!C11</f>
        <v>Leupolz, Maximilian</v>
      </c>
      <c r="T346" s="290"/>
      <c r="U346" s="290"/>
      <c r="V346" s="290"/>
      <c r="W346" s="290"/>
      <c r="X346" s="290"/>
      <c r="Y346" s="291"/>
      <c r="AA346" s="136"/>
      <c r="AB346" s="1" t="s">
        <v>106</v>
      </c>
      <c r="AC346" s="141"/>
    </row>
    <row r="347" spans="1:29" ht="4.5" customHeight="1">
      <c r="A347" s="135"/>
      <c r="B347" s="138"/>
      <c r="C347" s="288"/>
      <c r="D347" s="290"/>
      <c r="E347" s="290"/>
      <c r="F347" s="290"/>
      <c r="G347" s="290"/>
      <c r="H347" s="290"/>
      <c r="I347" s="290"/>
      <c r="J347" s="291"/>
      <c r="M347" s="138"/>
      <c r="N347" s="139"/>
      <c r="P347" s="135"/>
      <c r="Q347" s="138"/>
      <c r="R347" s="288"/>
      <c r="S347" s="290"/>
      <c r="T347" s="290"/>
      <c r="U347" s="290"/>
      <c r="V347" s="290"/>
      <c r="W347" s="290"/>
      <c r="X347" s="290"/>
      <c r="Y347" s="291"/>
      <c r="AB347" s="138"/>
      <c r="AC347" s="139"/>
    </row>
    <row r="348" spans="1:29" ht="9.75" customHeight="1">
      <c r="A348" s="135"/>
      <c r="B348" s="138"/>
      <c r="C348" s="288"/>
      <c r="D348" s="290"/>
      <c r="E348" s="290"/>
      <c r="F348" s="290"/>
      <c r="G348" s="290"/>
      <c r="H348" s="290"/>
      <c r="I348" s="290"/>
      <c r="J348" s="291"/>
      <c r="L348" s="136"/>
      <c r="M348" s="1" t="s">
        <v>107</v>
      </c>
      <c r="N348" s="141"/>
      <c r="P348" s="135"/>
      <c r="Q348" s="138"/>
      <c r="R348" s="288"/>
      <c r="S348" s="290"/>
      <c r="T348" s="290"/>
      <c r="U348" s="290"/>
      <c r="V348" s="290"/>
      <c r="W348" s="290"/>
      <c r="X348" s="290"/>
      <c r="Y348" s="291"/>
      <c r="AA348" s="136"/>
      <c r="AB348" s="1" t="s">
        <v>107</v>
      </c>
      <c r="AC348" s="141"/>
    </row>
    <row r="349" spans="1:29" ht="4.5" customHeight="1">
      <c r="A349" s="135"/>
      <c r="B349" s="138"/>
      <c r="C349" s="288"/>
      <c r="D349" s="290"/>
      <c r="E349" s="290"/>
      <c r="F349" s="290"/>
      <c r="G349" s="290"/>
      <c r="H349" s="290"/>
      <c r="I349" s="290"/>
      <c r="J349" s="291"/>
      <c r="M349" s="138"/>
      <c r="N349" s="139"/>
      <c r="P349" s="135"/>
      <c r="Q349" s="138"/>
      <c r="R349" s="288"/>
      <c r="S349" s="290"/>
      <c r="T349" s="290"/>
      <c r="U349" s="290"/>
      <c r="V349" s="290"/>
      <c r="W349" s="290"/>
      <c r="X349" s="290"/>
      <c r="Y349" s="291"/>
      <c r="AB349" s="138"/>
      <c r="AC349" s="139"/>
    </row>
    <row r="350" spans="1:29" ht="9.75" customHeight="1">
      <c r="A350" s="135"/>
      <c r="B350" s="138"/>
      <c r="C350" s="288"/>
      <c r="D350" s="290"/>
      <c r="E350" s="290"/>
      <c r="F350" s="290"/>
      <c r="G350" s="290"/>
      <c r="H350" s="290"/>
      <c r="I350" s="290"/>
      <c r="J350" s="291"/>
      <c r="L350" s="142"/>
      <c r="M350" s="1" t="s">
        <v>107</v>
      </c>
      <c r="N350" s="141"/>
      <c r="P350" s="135"/>
      <c r="Q350" s="138"/>
      <c r="R350" s="288"/>
      <c r="S350" s="290"/>
      <c r="T350" s="290"/>
      <c r="U350" s="290"/>
      <c r="V350" s="290"/>
      <c r="W350" s="290"/>
      <c r="X350" s="290"/>
      <c r="Y350" s="291"/>
      <c r="AA350" s="142"/>
      <c r="AB350" s="1" t="s">
        <v>107</v>
      </c>
      <c r="AC350" s="141"/>
    </row>
    <row r="351" spans="1:29" ht="4.5" customHeight="1">
      <c r="A351" s="97"/>
      <c r="B351" s="98"/>
      <c r="C351" s="98"/>
      <c r="D351" s="98"/>
      <c r="E351" s="98"/>
      <c r="F351" s="98"/>
      <c r="G351" s="98"/>
      <c r="H351" s="98"/>
      <c r="I351" s="98"/>
      <c r="J351" s="139"/>
      <c r="L351" s="96"/>
      <c r="M351" s="143"/>
      <c r="N351" s="141"/>
      <c r="P351" s="97"/>
      <c r="Q351" s="98"/>
      <c r="R351" s="98"/>
      <c r="S351" s="98"/>
      <c r="T351" s="98"/>
      <c r="U351" s="98"/>
      <c r="V351" s="98"/>
      <c r="W351" s="98"/>
      <c r="X351" s="98"/>
      <c r="Y351" s="139"/>
      <c r="AA351" s="96"/>
      <c r="AB351" s="143"/>
      <c r="AC351" s="141"/>
    </row>
    <row r="352" spans="1:29" ht="12.75" customHeight="1">
      <c r="A352" s="95"/>
      <c r="B352" s="96"/>
      <c r="C352" s="96"/>
      <c r="D352" s="140" t="s">
        <v>108</v>
      </c>
      <c r="E352" s="96"/>
      <c r="F352" s="140"/>
      <c r="G352" s="140"/>
      <c r="H352" s="96"/>
      <c r="I352" s="96"/>
      <c r="J352" s="131"/>
      <c r="K352" s="96"/>
      <c r="L352" s="96"/>
      <c r="M352" s="96"/>
      <c r="N352" s="131"/>
      <c r="P352" s="95"/>
      <c r="Q352" s="96"/>
      <c r="R352" s="96"/>
      <c r="S352" s="140" t="s">
        <v>108</v>
      </c>
      <c r="T352" s="96"/>
      <c r="U352" s="140"/>
      <c r="V352" s="140"/>
      <c r="W352" s="96"/>
      <c r="X352" s="96"/>
      <c r="Y352" s="131"/>
      <c r="Z352" s="96"/>
      <c r="AA352" s="96"/>
      <c r="AB352" s="96"/>
      <c r="AC352" s="131"/>
    </row>
    <row r="353" spans="1:29" ht="4.5" customHeight="1">
      <c r="A353" s="135"/>
      <c r="B353" s="138"/>
      <c r="C353" s="138"/>
      <c r="D353" s="138"/>
      <c r="E353" s="138"/>
      <c r="F353" s="138"/>
      <c r="G353" s="138"/>
      <c r="H353" s="138"/>
      <c r="I353" s="138"/>
      <c r="J353" s="139"/>
      <c r="K353" s="138"/>
      <c r="L353" s="138"/>
      <c r="M353" s="138"/>
      <c r="N353" s="139"/>
      <c r="P353" s="135"/>
      <c r="Q353" s="138"/>
      <c r="R353" s="138"/>
      <c r="S353" s="138"/>
      <c r="T353" s="138"/>
      <c r="U353" s="138"/>
      <c r="V353" s="138"/>
      <c r="W353" s="138"/>
      <c r="X353" s="138"/>
      <c r="Y353" s="139"/>
      <c r="Z353" s="138"/>
      <c r="AA353" s="138"/>
      <c r="AB353" s="138"/>
      <c r="AC353" s="139"/>
    </row>
    <row r="354" spans="1:29" ht="9.75" customHeight="1">
      <c r="A354" s="135"/>
      <c r="B354" s="138"/>
      <c r="C354" s="138"/>
      <c r="D354" s="292"/>
      <c r="E354" s="293"/>
      <c r="F354" s="293"/>
      <c r="G354" s="293"/>
      <c r="H354" s="293"/>
      <c r="I354" s="293"/>
      <c r="J354" s="294"/>
      <c r="K354" s="138"/>
      <c r="L354" s="136"/>
      <c r="M354" s="1" t="s">
        <v>106</v>
      </c>
      <c r="N354" s="141"/>
      <c r="P354" s="135"/>
      <c r="Q354" s="138"/>
      <c r="R354" s="138"/>
      <c r="S354" s="292"/>
      <c r="T354" s="293"/>
      <c r="U354" s="293"/>
      <c r="V354" s="293"/>
      <c r="W354" s="293"/>
      <c r="X354" s="293"/>
      <c r="Y354" s="294"/>
      <c r="Z354" s="138"/>
      <c r="AA354" s="136"/>
      <c r="AB354" s="1" t="s">
        <v>106</v>
      </c>
      <c r="AC354" s="141"/>
    </row>
    <row r="355" spans="1:29" ht="4.5" customHeight="1">
      <c r="A355" s="135"/>
      <c r="B355" s="138"/>
      <c r="C355" s="138"/>
      <c r="D355" s="293"/>
      <c r="E355" s="293"/>
      <c r="F355" s="293"/>
      <c r="G355" s="293"/>
      <c r="H355" s="293"/>
      <c r="I355" s="293"/>
      <c r="J355" s="294"/>
      <c r="K355" s="138"/>
      <c r="L355" s="138"/>
      <c r="M355" s="138"/>
      <c r="N355" s="139"/>
      <c r="P355" s="135"/>
      <c r="Q355" s="138"/>
      <c r="R355" s="138"/>
      <c r="S355" s="293"/>
      <c r="T355" s="293"/>
      <c r="U355" s="293"/>
      <c r="V355" s="293"/>
      <c r="W355" s="293"/>
      <c r="X355" s="293"/>
      <c r="Y355" s="294"/>
      <c r="Z355" s="138"/>
      <c r="AA355" s="138"/>
      <c r="AB355" s="138"/>
      <c r="AC355" s="139"/>
    </row>
    <row r="356" spans="1:29" ht="9.75" customHeight="1">
      <c r="A356" s="135"/>
      <c r="B356" s="138"/>
      <c r="C356" s="138"/>
      <c r="D356" s="293"/>
      <c r="E356" s="293"/>
      <c r="F356" s="293"/>
      <c r="G356" s="293"/>
      <c r="H356" s="293"/>
      <c r="I356" s="293"/>
      <c r="J356" s="294"/>
      <c r="K356" s="138"/>
      <c r="L356" s="136"/>
      <c r="M356" s="1" t="s">
        <v>109</v>
      </c>
      <c r="N356" s="141"/>
      <c r="P356" s="135"/>
      <c r="Q356" s="138"/>
      <c r="R356" s="138"/>
      <c r="S356" s="293"/>
      <c r="T356" s="293"/>
      <c r="U356" s="293"/>
      <c r="V356" s="293"/>
      <c r="W356" s="293"/>
      <c r="X356" s="293"/>
      <c r="Y356" s="294"/>
      <c r="Z356" s="138"/>
      <c r="AA356" s="136"/>
      <c r="AB356" s="1" t="s">
        <v>109</v>
      </c>
      <c r="AC356" s="141"/>
    </row>
    <row r="357" spans="1:29" ht="4.5" customHeight="1">
      <c r="A357" s="97"/>
      <c r="B357" s="98"/>
      <c r="C357" s="98"/>
      <c r="D357" s="98"/>
      <c r="E357" s="98"/>
      <c r="F357" s="98"/>
      <c r="G357" s="98"/>
      <c r="H357" s="98"/>
      <c r="I357" s="98"/>
      <c r="J357" s="144"/>
      <c r="K357" s="98"/>
      <c r="L357" s="98"/>
      <c r="M357" s="98"/>
      <c r="N357" s="144"/>
      <c r="P357" s="97"/>
      <c r="Q357" s="98"/>
      <c r="R357" s="98"/>
      <c r="S357" s="98"/>
      <c r="T357" s="98"/>
      <c r="U357" s="98"/>
      <c r="V357" s="98"/>
      <c r="W357" s="98"/>
      <c r="X357" s="98"/>
      <c r="Y357" s="144"/>
      <c r="Z357" s="98"/>
      <c r="AA357" s="98"/>
      <c r="AB357" s="98"/>
      <c r="AC357" s="144"/>
    </row>
    <row r="358" spans="1:29" ht="4.5" customHeight="1">
      <c r="A358" s="138"/>
      <c r="B358" s="138"/>
      <c r="C358" s="138"/>
      <c r="D358" s="138"/>
      <c r="E358" s="138"/>
      <c r="F358" s="138"/>
      <c r="G358" s="138"/>
      <c r="H358" s="138"/>
      <c r="I358" s="138"/>
      <c r="J358" s="138"/>
      <c r="K358" s="138"/>
      <c r="L358" s="138"/>
      <c r="M358" s="138"/>
      <c r="N358" s="138"/>
      <c r="P358" s="138"/>
      <c r="Q358" s="138"/>
      <c r="R358" s="138"/>
      <c r="S358" s="138"/>
      <c r="T358" s="138"/>
      <c r="U358" s="138"/>
      <c r="V358" s="138"/>
      <c r="W358" s="138"/>
      <c r="X358" s="138"/>
      <c r="Y358" s="138"/>
      <c r="Z358" s="138"/>
      <c r="AA358" s="138"/>
      <c r="AB358" s="138"/>
      <c r="AC358" s="138"/>
    </row>
    <row r="359" spans="1:29" ht="12.75" customHeight="1">
      <c r="A359" s="301" t="s">
        <v>111</v>
      </c>
      <c r="B359" s="302"/>
      <c r="C359" s="303"/>
      <c r="D359" s="145" t="s">
        <v>64</v>
      </c>
      <c r="E359" s="146"/>
      <c r="F359" s="146"/>
      <c r="G359" s="146"/>
      <c r="H359" s="146"/>
      <c r="I359" s="146"/>
      <c r="J359" s="146"/>
      <c r="K359" s="146"/>
      <c r="L359" s="146"/>
      <c r="M359" s="146"/>
      <c r="N359" s="147"/>
      <c r="P359" s="301" t="s">
        <v>111</v>
      </c>
      <c r="Q359" s="302"/>
      <c r="R359" s="303"/>
      <c r="S359" s="145" t="s">
        <v>64</v>
      </c>
      <c r="T359" s="146"/>
      <c r="U359" s="146"/>
      <c r="V359" s="146"/>
      <c r="W359" s="146"/>
      <c r="X359" s="146"/>
      <c r="Y359" s="146"/>
      <c r="Z359" s="146"/>
      <c r="AA359" s="146"/>
      <c r="AB359" s="146"/>
      <c r="AC359" s="147"/>
    </row>
    <row r="360" spans="1:29" ht="12.75" customHeight="1">
      <c r="A360" s="304"/>
      <c r="B360" s="305"/>
      <c r="C360" s="306"/>
      <c r="D360" s="148" t="s">
        <v>66</v>
      </c>
      <c r="E360" s="149" t="s">
        <v>67</v>
      </c>
      <c r="F360" s="147"/>
      <c r="G360" s="150" t="s">
        <v>68</v>
      </c>
      <c r="H360" s="149" t="s">
        <v>69</v>
      </c>
      <c r="I360" s="151"/>
      <c r="J360" s="150" t="s">
        <v>70</v>
      </c>
      <c r="K360" s="149" t="s">
        <v>112</v>
      </c>
      <c r="L360" s="146"/>
      <c r="M360" s="147"/>
      <c r="N360" s="150" t="s">
        <v>113</v>
      </c>
      <c r="P360" s="304"/>
      <c r="Q360" s="305"/>
      <c r="R360" s="306"/>
      <c r="S360" s="148" t="s">
        <v>66</v>
      </c>
      <c r="T360" s="149" t="s">
        <v>67</v>
      </c>
      <c r="U360" s="147"/>
      <c r="V360" s="150" t="s">
        <v>68</v>
      </c>
      <c r="W360" s="149" t="s">
        <v>69</v>
      </c>
      <c r="X360" s="151"/>
      <c r="Y360" s="150" t="s">
        <v>70</v>
      </c>
      <c r="Z360" s="149" t="s">
        <v>112</v>
      </c>
      <c r="AA360" s="146"/>
      <c r="AB360" s="147"/>
      <c r="AC360" s="150" t="s">
        <v>113</v>
      </c>
    </row>
    <row r="361" spans="1:29" ht="18" customHeight="1">
      <c r="A361" s="95"/>
      <c r="B361" s="152">
        <v>1</v>
      </c>
      <c r="C361" s="152"/>
      <c r="D361" s="142"/>
      <c r="E361" s="96"/>
      <c r="F361" s="131"/>
      <c r="G361" s="131"/>
      <c r="H361" s="96"/>
      <c r="I361" s="131"/>
      <c r="J361" s="131"/>
      <c r="K361" s="153"/>
      <c r="L361" s="153"/>
      <c r="M361" s="154"/>
      <c r="N361" s="154"/>
      <c r="P361" s="95"/>
      <c r="Q361" s="152">
        <v>1</v>
      </c>
      <c r="R361" s="152"/>
      <c r="S361" s="142"/>
      <c r="T361" s="96"/>
      <c r="U361" s="131"/>
      <c r="V361" s="131"/>
      <c r="W361" s="96"/>
      <c r="X361" s="131"/>
      <c r="Y361" s="131"/>
      <c r="Z361" s="153"/>
      <c r="AA361" s="153"/>
      <c r="AB361" s="154"/>
      <c r="AC361" s="154"/>
    </row>
    <row r="362" spans="1:29" ht="18" customHeight="1">
      <c r="A362" s="155"/>
      <c r="B362" s="156">
        <v>2</v>
      </c>
      <c r="C362" s="156"/>
      <c r="D362" s="136"/>
      <c r="E362" s="63"/>
      <c r="F362" s="157"/>
      <c r="G362" s="157"/>
      <c r="H362" s="63"/>
      <c r="I362" s="157"/>
      <c r="J362" s="157"/>
      <c r="K362" s="158"/>
      <c r="L362" s="158"/>
      <c r="M362" s="159"/>
      <c r="N362" s="159"/>
      <c r="P362" s="155"/>
      <c r="Q362" s="156">
        <v>2</v>
      </c>
      <c r="R362" s="156"/>
      <c r="S362" s="136"/>
      <c r="T362" s="63"/>
      <c r="U362" s="157"/>
      <c r="V362" s="157"/>
      <c r="W362" s="63"/>
      <c r="X362" s="157"/>
      <c r="Y362" s="157"/>
      <c r="Z362" s="158"/>
      <c r="AA362" s="158"/>
      <c r="AB362" s="159"/>
      <c r="AC362" s="159"/>
    </row>
    <row r="363" spans="1:29" ht="9" customHeight="1">
      <c r="A363" s="96"/>
      <c r="B363" s="96"/>
      <c r="C363" s="96"/>
      <c r="D363" s="96"/>
      <c r="E363" s="96"/>
      <c r="F363" s="96"/>
      <c r="G363" s="96"/>
      <c r="H363" s="96"/>
      <c r="I363" s="96"/>
      <c r="J363" s="96"/>
      <c r="K363" s="96"/>
      <c r="L363" s="96"/>
      <c r="M363" s="96"/>
      <c r="N363" s="96"/>
      <c r="P363" s="96"/>
      <c r="Q363" s="96"/>
      <c r="R363" s="96"/>
      <c r="S363" s="96"/>
      <c r="T363" s="96"/>
      <c r="U363" s="96"/>
      <c r="V363" s="96"/>
      <c r="W363" s="96"/>
      <c r="X363" s="96"/>
      <c r="Y363" s="96"/>
      <c r="Z363" s="96"/>
      <c r="AA363" s="96"/>
      <c r="AB363" s="96"/>
      <c r="AC363" s="96"/>
    </row>
    <row r="364" spans="2:29" ht="18" customHeight="1">
      <c r="B364" s="160" t="s">
        <v>114</v>
      </c>
      <c r="D364" s="161"/>
      <c r="E364" s="161"/>
      <c r="F364" s="161"/>
      <c r="G364" s="161"/>
      <c r="I364" s="160" t="s">
        <v>115</v>
      </c>
      <c r="J364" s="161"/>
      <c r="K364" s="162" t="s">
        <v>48</v>
      </c>
      <c r="L364" s="161"/>
      <c r="M364" s="161"/>
      <c r="N364" s="162" t="s">
        <v>116</v>
      </c>
      <c r="Q364" s="160" t="s">
        <v>114</v>
      </c>
      <c r="S364" s="161"/>
      <c r="T364" s="161"/>
      <c r="U364" s="161"/>
      <c r="V364" s="161"/>
      <c r="X364" s="160" t="s">
        <v>115</v>
      </c>
      <c r="Y364" s="161"/>
      <c r="Z364" s="162" t="s">
        <v>48</v>
      </c>
      <c r="AA364" s="161"/>
      <c r="AB364" s="161"/>
      <c r="AC364" s="162" t="s">
        <v>116</v>
      </c>
    </row>
    <row r="365" ht="9.75" customHeight="1"/>
    <row r="366" spans="1:29" ht="9.75" customHeight="1">
      <c r="A366" s="163" t="s">
        <v>117</v>
      </c>
      <c r="B366" s="146"/>
      <c r="C366" s="146"/>
      <c r="D366" s="146"/>
      <c r="E366" s="146"/>
      <c r="F366" s="146"/>
      <c r="G366" s="146"/>
      <c r="H366" s="164" t="s">
        <v>118</v>
      </c>
      <c r="I366" s="146"/>
      <c r="J366" s="146"/>
      <c r="K366" s="146"/>
      <c r="L366" s="146"/>
      <c r="M366" s="146"/>
      <c r="N366" s="147"/>
      <c r="P366" s="163" t="s">
        <v>117</v>
      </c>
      <c r="Q366" s="146"/>
      <c r="R366" s="146"/>
      <c r="S366" s="146"/>
      <c r="T366" s="146"/>
      <c r="U366" s="146"/>
      <c r="V366" s="146"/>
      <c r="W366" s="164" t="s">
        <v>118</v>
      </c>
      <c r="X366" s="146"/>
      <c r="Y366" s="146"/>
      <c r="Z366" s="146"/>
      <c r="AA366" s="146"/>
      <c r="AB366" s="146"/>
      <c r="AC366" s="147"/>
    </row>
    <row r="367" spans="1:29" ht="15.75" customHeight="1">
      <c r="A367" s="165"/>
      <c r="B367" s="298"/>
      <c r="C367" s="299"/>
      <c r="D367" s="299"/>
      <c r="E367" s="299"/>
      <c r="F367" s="299"/>
      <c r="G367" s="300"/>
      <c r="H367" s="166"/>
      <c r="I367" s="138"/>
      <c r="J367" s="138"/>
      <c r="K367" s="138"/>
      <c r="L367" s="138"/>
      <c r="M367" s="138"/>
      <c r="N367" s="139"/>
      <c r="P367" s="165"/>
      <c r="Q367" s="298"/>
      <c r="R367" s="299"/>
      <c r="S367" s="299"/>
      <c r="T367" s="299"/>
      <c r="U367" s="299"/>
      <c r="V367" s="300"/>
      <c r="W367" s="166"/>
      <c r="X367" s="138"/>
      <c r="Y367" s="138"/>
      <c r="Z367" s="138"/>
      <c r="AA367" s="138"/>
      <c r="AB367" s="138"/>
      <c r="AC367" s="139"/>
    </row>
    <row r="368" spans="1:29" ht="9.75" customHeight="1">
      <c r="A368" s="167" t="s">
        <v>119</v>
      </c>
      <c r="B368" s="96"/>
      <c r="C368" s="96"/>
      <c r="D368" s="96"/>
      <c r="E368" s="96"/>
      <c r="F368" s="96"/>
      <c r="G368" s="131"/>
      <c r="H368" s="168" t="s">
        <v>120</v>
      </c>
      <c r="I368" s="63"/>
      <c r="J368" s="157"/>
      <c r="K368" s="63"/>
      <c r="L368" s="169" t="s">
        <v>121</v>
      </c>
      <c r="M368" s="63"/>
      <c r="N368" s="157"/>
      <c r="P368" s="167" t="s">
        <v>119</v>
      </c>
      <c r="Q368" s="96"/>
      <c r="R368" s="96"/>
      <c r="S368" s="96"/>
      <c r="T368" s="96"/>
      <c r="U368" s="96"/>
      <c r="V368" s="131"/>
      <c r="W368" s="168" t="s">
        <v>120</v>
      </c>
      <c r="X368" s="63"/>
      <c r="Y368" s="157"/>
      <c r="Z368" s="63"/>
      <c r="AA368" s="169" t="s">
        <v>121</v>
      </c>
      <c r="AB368" s="63"/>
      <c r="AC368" s="157"/>
    </row>
    <row r="369" spans="1:29" ht="19.5" customHeight="1">
      <c r="A369" s="97"/>
      <c r="B369" s="298"/>
      <c r="C369" s="299"/>
      <c r="D369" s="299"/>
      <c r="E369" s="299"/>
      <c r="F369" s="299"/>
      <c r="G369" s="300"/>
      <c r="H369" s="97"/>
      <c r="I369" s="98"/>
      <c r="J369" s="157"/>
      <c r="K369" s="98"/>
      <c r="L369" s="98"/>
      <c r="M369" s="98"/>
      <c r="N369" s="144"/>
      <c r="P369" s="97"/>
      <c r="Q369" s="298"/>
      <c r="R369" s="299"/>
      <c r="S369" s="299"/>
      <c r="T369" s="299"/>
      <c r="U369" s="299"/>
      <c r="V369" s="300"/>
      <c r="W369" s="97"/>
      <c r="X369" s="98"/>
      <c r="Y369" s="157"/>
      <c r="Z369" s="98"/>
      <c r="AA369" s="98"/>
      <c r="AB369" s="98"/>
      <c r="AC369" s="144"/>
    </row>
    <row r="370" spans="1:29" ht="12.75" customHeight="1">
      <c r="A370" t="str">
        <f>$A$52</f>
        <v>Offenburg</v>
      </c>
      <c r="M370" s="311">
        <f>$M$52</f>
        <v>40677</v>
      </c>
      <c r="N370" s="270"/>
      <c r="P370" t="str">
        <f>$A$52</f>
        <v>Offenburg</v>
      </c>
      <c r="AB370" s="311">
        <f>$M$52</f>
        <v>40677</v>
      </c>
      <c r="AC370" s="270">
        <f>M370</f>
        <v>40677</v>
      </c>
    </row>
    <row r="372" spans="1:29" ht="24" customHeight="1">
      <c r="A372" s="128" t="str">
        <f>A319</f>
        <v>Schiedrichterzettel - Runde 4</v>
      </c>
      <c r="B372" s="129"/>
      <c r="C372" s="129"/>
      <c r="D372" s="129"/>
      <c r="E372" s="129"/>
      <c r="F372" s="129"/>
      <c r="G372" s="129"/>
      <c r="H372" s="129"/>
      <c r="I372" s="129"/>
      <c r="J372" s="129"/>
      <c r="K372" s="129"/>
      <c r="L372" s="129"/>
      <c r="M372" s="129"/>
      <c r="N372" s="129"/>
      <c r="P372" s="170"/>
      <c r="Q372" s="171"/>
      <c r="R372" s="171"/>
      <c r="S372" s="171"/>
      <c r="T372" s="171"/>
      <c r="U372" s="171"/>
      <c r="V372" s="171"/>
      <c r="W372" s="171"/>
      <c r="X372" s="171"/>
      <c r="Y372" s="171"/>
      <c r="Z372" s="171"/>
      <c r="AA372" s="171"/>
      <c r="AB372" s="171"/>
      <c r="AC372" s="171"/>
    </row>
    <row r="373" spans="1:29" ht="15.75" customHeight="1">
      <c r="A373" s="130" t="s">
        <v>97</v>
      </c>
      <c r="B373" s="96"/>
      <c r="C373" s="96"/>
      <c r="D373" s="131"/>
      <c r="E373" s="132" t="s">
        <v>98</v>
      </c>
      <c r="F373" s="96"/>
      <c r="G373" s="131"/>
      <c r="H373" s="130" t="s">
        <v>99</v>
      </c>
      <c r="I373" s="96"/>
      <c r="J373" s="132"/>
      <c r="K373" s="131"/>
      <c r="L373" s="132" t="s">
        <v>100</v>
      </c>
      <c r="M373" s="96"/>
      <c r="N373" s="131"/>
      <c r="P373" s="172"/>
      <c r="Q373" s="138"/>
      <c r="R373" s="138"/>
      <c r="S373" s="138"/>
      <c r="T373" s="172"/>
      <c r="U373" s="138"/>
      <c r="V373" s="138"/>
      <c r="W373" s="172"/>
      <c r="X373" s="138"/>
      <c r="Y373" s="172"/>
      <c r="Z373" s="138"/>
      <c r="AA373" s="172"/>
      <c r="AB373" s="138"/>
      <c r="AC373" s="138"/>
    </row>
    <row r="374" spans="1:29" ht="18" customHeight="1">
      <c r="A374" s="97"/>
      <c r="B374" s="98"/>
      <c r="C374" s="284">
        <f>$C$3</f>
        <v>40677</v>
      </c>
      <c r="D374" s="281"/>
      <c r="E374" s="98"/>
      <c r="F374" s="280"/>
      <c r="G374" s="281"/>
      <c r="H374" s="282" t="str">
        <f>$H$3</f>
        <v>Gruppe A</v>
      </c>
      <c r="I374" s="283"/>
      <c r="J374" s="283"/>
      <c r="K374" s="281"/>
      <c r="L374" s="282"/>
      <c r="M374" s="283"/>
      <c r="N374" s="281"/>
      <c r="P374" s="138"/>
      <c r="Q374" s="138"/>
      <c r="R374" s="285"/>
      <c r="S374" s="286"/>
      <c r="T374" s="138"/>
      <c r="U374" s="312"/>
      <c r="V374" s="286"/>
      <c r="W374" s="286"/>
      <c r="X374" s="286"/>
      <c r="Y374" s="286"/>
      <c r="Z374" s="286"/>
      <c r="AA374" s="286"/>
      <c r="AB374" s="286"/>
      <c r="AC374" s="286"/>
    </row>
    <row r="375" spans="1:29" ht="24.75" customHeight="1">
      <c r="A375" s="134"/>
      <c r="B375" s="133" t="str">
        <f>$B$4</f>
        <v>BaWü JG-RLT Top24</v>
      </c>
      <c r="L375" s="295" t="str">
        <f>$L$4</f>
        <v>Jungen U12</v>
      </c>
      <c r="M375" s="295"/>
      <c r="N375" s="295"/>
      <c r="P375" s="174"/>
      <c r="Q375" s="175"/>
      <c r="R375" s="138"/>
      <c r="S375" s="138"/>
      <c r="T375" s="138"/>
      <c r="U375" s="138"/>
      <c r="V375" s="138"/>
      <c r="W375" s="138"/>
      <c r="X375" s="138"/>
      <c r="Y375" s="138"/>
      <c r="Z375" s="138"/>
      <c r="AA375" s="313"/>
      <c r="AB375" s="313"/>
      <c r="AC375" s="313"/>
    </row>
    <row r="376" spans="1:29" ht="4.5" customHeight="1">
      <c r="A376" s="95"/>
      <c r="B376" s="96"/>
      <c r="C376" s="96"/>
      <c r="D376" s="96"/>
      <c r="E376" s="96"/>
      <c r="F376" s="96"/>
      <c r="G376" s="96"/>
      <c r="H376" s="96"/>
      <c r="I376" s="96"/>
      <c r="J376" s="96"/>
      <c r="K376" s="96"/>
      <c r="L376" s="96"/>
      <c r="M376" s="96"/>
      <c r="N376" s="131"/>
      <c r="P376" s="138"/>
      <c r="Q376" s="138"/>
      <c r="R376" s="138"/>
      <c r="S376" s="138"/>
      <c r="T376" s="138"/>
      <c r="U376" s="138"/>
      <c r="V376" s="138"/>
      <c r="W376" s="138"/>
      <c r="X376" s="138"/>
      <c r="Y376" s="138"/>
      <c r="Z376" s="138"/>
      <c r="AA376" s="138"/>
      <c r="AB376" s="138"/>
      <c r="AC376" s="138"/>
    </row>
    <row r="377" spans="1:29" ht="9.75" customHeight="1">
      <c r="A377" s="135"/>
      <c r="B377" s="136"/>
      <c r="C377" s="137" t="s">
        <v>101</v>
      </c>
      <c r="D377" s="137"/>
      <c r="E377" s="136"/>
      <c r="F377" s="137" t="s">
        <v>102</v>
      </c>
      <c r="G377" s="137"/>
      <c r="H377" s="136"/>
      <c r="I377" s="137" t="s">
        <v>103</v>
      </c>
      <c r="J377" s="137"/>
      <c r="K377" s="137"/>
      <c r="M377" s="138"/>
      <c r="N377" s="139"/>
      <c r="P377" s="138"/>
      <c r="Q377" s="138"/>
      <c r="R377" s="1"/>
      <c r="S377" s="1"/>
      <c r="T377" s="138"/>
      <c r="U377" s="1"/>
      <c r="V377" s="1"/>
      <c r="W377" s="138"/>
      <c r="X377" s="1"/>
      <c r="Y377" s="1"/>
      <c r="Z377" s="1"/>
      <c r="AA377" s="138"/>
      <c r="AB377" s="138"/>
      <c r="AC377" s="138"/>
    </row>
    <row r="378" spans="1:29" ht="4.5" customHeight="1">
      <c r="A378" s="135"/>
      <c r="M378" s="138"/>
      <c r="N378" s="139"/>
      <c r="P378" s="138"/>
      <c r="Q378" s="138"/>
      <c r="R378" s="138"/>
      <c r="S378" s="138"/>
      <c r="T378" s="138"/>
      <c r="U378" s="138"/>
      <c r="V378" s="138"/>
      <c r="W378" s="138"/>
      <c r="X378" s="138"/>
      <c r="Y378" s="138"/>
      <c r="Z378" s="138"/>
      <c r="AA378" s="138"/>
      <c r="AB378" s="138"/>
      <c r="AC378" s="138"/>
    </row>
    <row r="379" spans="1:29" ht="12.75" customHeight="1">
      <c r="A379" s="95"/>
      <c r="B379" s="96"/>
      <c r="C379" s="140" t="s">
        <v>104</v>
      </c>
      <c r="D379" s="140" t="s">
        <v>105</v>
      </c>
      <c r="E379" s="96"/>
      <c r="F379" s="140"/>
      <c r="G379" s="140"/>
      <c r="H379" s="96"/>
      <c r="I379" s="96"/>
      <c r="J379" s="131"/>
      <c r="M379" s="138"/>
      <c r="N379" s="139"/>
      <c r="P379" s="138"/>
      <c r="Q379" s="138"/>
      <c r="R379" s="1"/>
      <c r="S379" s="1"/>
      <c r="T379" s="138"/>
      <c r="U379" s="1"/>
      <c r="V379" s="1"/>
      <c r="W379" s="138"/>
      <c r="X379" s="138"/>
      <c r="Y379" s="138"/>
      <c r="Z379" s="138"/>
      <c r="AA379" s="138"/>
      <c r="AB379" s="138"/>
      <c r="AC379" s="138"/>
    </row>
    <row r="380" spans="1:29" ht="4.5" customHeight="1">
      <c r="A380" s="135"/>
      <c r="B380" s="138"/>
      <c r="C380" s="1"/>
      <c r="D380" s="1"/>
      <c r="E380" s="138"/>
      <c r="F380" s="1"/>
      <c r="G380" s="1"/>
      <c r="H380" s="138"/>
      <c r="I380" s="138"/>
      <c r="J380" s="139"/>
      <c r="M380" s="138"/>
      <c r="N380" s="139"/>
      <c r="P380" s="138"/>
      <c r="Q380" s="138"/>
      <c r="R380" s="1"/>
      <c r="S380" s="1"/>
      <c r="T380" s="138"/>
      <c r="U380" s="1"/>
      <c r="V380" s="1"/>
      <c r="W380" s="138"/>
      <c r="X380" s="138"/>
      <c r="Y380" s="138"/>
      <c r="Z380" s="138"/>
      <c r="AA380" s="138"/>
      <c r="AB380" s="138"/>
      <c r="AC380" s="138"/>
    </row>
    <row r="381" spans="1:29" ht="9.75" customHeight="1">
      <c r="A381" s="135"/>
      <c r="B381" s="138"/>
      <c r="C381" s="287">
        <f>Raster!B9</f>
        <v>76</v>
      </c>
      <c r="D381" s="289" t="str">
        <f>Raster!C9</f>
        <v>Pickan, Mika</v>
      </c>
      <c r="E381" s="290"/>
      <c r="F381" s="290"/>
      <c r="G381" s="290"/>
      <c r="H381" s="290"/>
      <c r="I381" s="290"/>
      <c r="J381" s="291"/>
      <c r="L381" s="136"/>
      <c r="M381" s="1" t="s">
        <v>106</v>
      </c>
      <c r="N381" s="141"/>
      <c r="P381" s="138"/>
      <c r="Q381" s="138"/>
      <c r="R381" s="287"/>
      <c r="S381" s="309"/>
      <c r="T381" s="310"/>
      <c r="U381" s="310"/>
      <c r="V381" s="310"/>
      <c r="W381" s="310"/>
      <c r="X381" s="310"/>
      <c r="Y381" s="310"/>
      <c r="Z381" s="138"/>
      <c r="AA381" s="138"/>
      <c r="AB381" s="1"/>
      <c r="AC381" s="1"/>
    </row>
    <row r="382" spans="1:29" ht="4.5" customHeight="1">
      <c r="A382" s="135"/>
      <c r="B382" s="138"/>
      <c r="C382" s="288"/>
      <c r="D382" s="290"/>
      <c r="E382" s="290"/>
      <c r="F382" s="290"/>
      <c r="G382" s="290"/>
      <c r="H382" s="290"/>
      <c r="I382" s="290"/>
      <c r="J382" s="291"/>
      <c r="M382" s="138"/>
      <c r="N382" s="139"/>
      <c r="P382" s="138"/>
      <c r="Q382" s="138"/>
      <c r="R382" s="308"/>
      <c r="S382" s="310"/>
      <c r="T382" s="310"/>
      <c r="U382" s="310"/>
      <c r="V382" s="310"/>
      <c r="W382" s="310"/>
      <c r="X382" s="310"/>
      <c r="Y382" s="310"/>
      <c r="Z382" s="138"/>
      <c r="AA382" s="138"/>
      <c r="AB382" s="138"/>
      <c r="AC382" s="138"/>
    </row>
    <row r="383" spans="1:29" ht="9.75" customHeight="1">
      <c r="A383" s="135"/>
      <c r="B383" s="138"/>
      <c r="C383" s="288"/>
      <c r="D383" s="290"/>
      <c r="E383" s="290"/>
      <c r="F383" s="290"/>
      <c r="G383" s="290"/>
      <c r="H383" s="290"/>
      <c r="I383" s="290"/>
      <c r="J383" s="291"/>
      <c r="L383" s="136"/>
      <c r="M383" s="1" t="s">
        <v>107</v>
      </c>
      <c r="N383" s="141"/>
      <c r="P383" s="138"/>
      <c r="Q383" s="138"/>
      <c r="R383" s="308"/>
      <c r="S383" s="310"/>
      <c r="T383" s="310"/>
      <c r="U383" s="310"/>
      <c r="V383" s="310"/>
      <c r="W383" s="310"/>
      <c r="X383" s="310"/>
      <c r="Y383" s="310"/>
      <c r="Z383" s="138"/>
      <c r="AA383" s="138"/>
      <c r="AB383" s="1"/>
      <c r="AC383" s="1"/>
    </row>
    <row r="384" spans="1:29" ht="4.5" customHeight="1">
      <c r="A384" s="135"/>
      <c r="B384" s="138"/>
      <c r="C384" s="288"/>
      <c r="D384" s="290"/>
      <c r="E384" s="290"/>
      <c r="F384" s="290"/>
      <c r="G384" s="290"/>
      <c r="H384" s="290"/>
      <c r="I384" s="290"/>
      <c r="J384" s="291"/>
      <c r="M384" s="138"/>
      <c r="N384" s="139"/>
      <c r="P384" s="138"/>
      <c r="Q384" s="138"/>
      <c r="R384" s="308"/>
      <c r="S384" s="310"/>
      <c r="T384" s="310"/>
      <c r="U384" s="310"/>
      <c r="V384" s="310"/>
      <c r="W384" s="310"/>
      <c r="X384" s="310"/>
      <c r="Y384" s="310"/>
      <c r="Z384" s="138"/>
      <c r="AA384" s="138"/>
      <c r="AB384" s="138"/>
      <c r="AC384" s="138"/>
    </row>
    <row r="385" spans="1:29" ht="9.75" customHeight="1">
      <c r="A385" s="135"/>
      <c r="B385" s="138"/>
      <c r="C385" s="288"/>
      <c r="D385" s="290"/>
      <c r="E385" s="290"/>
      <c r="F385" s="290"/>
      <c r="G385" s="290"/>
      <c r="H385" s="290"/>
      <c r="I385" s="290"/>
      <c r="J385" s="291"/>
      <c r="L385" s="142"/>
      <c r="M385" s="1" t="s">
        <v>107</v>
      </c>
      <c r="N385" s="141"/>
      <c r="P385" s="138"/>
      <c r="Q385" s="138"/>
      <c r="R385" s="308"/>
      <c r="S385" s="310"/>
      <c r="T385" s="310"/>
      <c r="U385" s="310"/>
      <c r="V385" s="310"/>
      <c r="W385" s="310"/>
      <c r="X385" s="310"/>
      <c r="Y385" s="310"/>
      <c r="Z385" s="138"/>
      <c r="AA385" s="138"/>
      <c r="AB385" s="1"/>
      <c r="AC385" s="1"/>
    </row>
    <row r="386" spans="1:29" ht="4.5" customHeight="1">
      <c r="A386" s="97"/>
      <c r="B386" s="98"/>
      <c r="C386" s="98"/>
      <c r="D386" s="98"/>
      <c r="E386" s="98"/>
      <c r="F386" s="98"/>
      <c r="G386" s="98"/>
      <c r="H386" s="98"/>
      <c r="I386" s="98"/>
      <c r="J386" s="139"/>
      <c r="L386" s="96"/>
      <c r="M386" s="143"/>
      <c r="N386" s="141"/>
      <c r="P386" s="138"/>
      <c r="Q386" s="138"/>
      <c r="R386" s="138"/>
      <c r="S386" s="138"/>
      <c r="T386" s="138"/>
      <c r="U386" s="138"/>
      <c r="V386" s="138"/>
      <c r="W386" s="138"/>
      <c r="X386" s="138"/>
      <c r="Y386" s="138"/>
      <c r="Z386" s="138"/>
      <c r="AA386" s="138"/>
      <c r="AB386" s="1"/>
      <c r="AC386" s="1"/>
    </row>
    <row r="387" spans="1:29" ht="12.75" customHeight="1">
      <c r="A387" s="95"/>
      <c r="B387" s="96"/>
      <c r="C387" s="96"/>
      <c r="D387" s="140" t="s">
        <v>108</v>
      </c>
      <c r="E387" s="96"/>
      <c r="F387" s="140"/>
      <c r="G387" s="140"/>
      <c r="H387" s="96"/>
      <c r="I387" s="96"/>
      <c r="J387" s="131"/>
      <c r="K387" s="96"/>
      <c r="L387" s="96"/>
      <c r="M387" s="96"/>
      <c r="N387" s="131"/>
      <c r="P387" s="138"/>
      <c r="Q387" s="138"/>
      <c r="R387" s="138"/>
      <c r="S387" s="1"/>
      <c r="T387" s="138"/>
      <c r="U387" s="1"/>
      <c r="V387" s="1"/>
      <c r="W387" s="138"/>
      <c r="X387" s="138"/>
      <c r="Y387" s="138"/>
      <c r="Z387" s="138"/>
      <c r="AA387" s="138"/>
      <c r="AB387" s="138"/>
      <c r="AC387" s="138"/>
    </row>
    <row r="388" spans="1:29" ht="4.5" customHeight="1">
      <c r="A388" s="135"/>
      <c r="B388" s="138"/>
      <c r="C388" s="138"/>
      <c r="D388" s="138"/>
      <c r="E388" s="138"/>
      <c r="F388" s="138"/>
      <c r="G388" s="138"/>
      <c r="H388" s="138"/>
      <c r="I388" s="138"/>
      <c r="J388" s="139"/>
      <c r="K388" s="138"/>
      <c r="L388" s="138"/>
      <c r="M388" s="138"/>
      <c r="N388" s="139"/>
      <c r="P388" s="138"/>
      <c r="Q388" s="138"/>
      <c r="R388" s="138"/>
      <c r="S388" s="138"/>
      <c r="T388" s="138"/>
      <c r="U388" s="138"/>
      <c r="V388" s="138"/>
      <c r="W388" s="138"/>
      <c r="X388" s="138"/>
      <c r="Y388" s="138"/>
      <c r="Z388" s="138"/>
      <c r="AA388" s="138"/>
      <c r="AB388" s="138"/>
      <c r="AC388" s="138"/>
    </row>
    <row r="389" spans="1:29" ht="9.75" customHeight="1">
      <c r="A389" s="135"/>
      <c r="B389" s="138"/>
      <c r="C389" s="138"/>
      <c r="D389" s="292"/>
      <c r="E389" s="293"/>
      <c r="F389" s="293"/>
      <c r="G389" s="293"/>
      <c r="H389" s="293"/>
      <c r="I389" s="293"/>
      <c r="J389" s="294"/>
      <c r="K389" s="138"/>
      <c r="L389" s="136"/>
      <c r="M389" s="1" t="s">
        <v>106</v>
      </c>
      <c r="N389" s="141"/>
      <c r="P389" s="138"/>
      <c r="Q389" s="138"/>
      <c r="R389" s="138"/>
      <c r="S389" s="292"/>
      <c r="T389" s="292"/>
      <c r="U389" s="292"/>
      <c r="V389" s="292"/>
      <c r="W389" s="292"/>
      <c r="X389" s="292"/>
      <c r="Y389" s="292"/>
      <c r="Z389" s="138"/>
      <c r="AA389" s="138"/>
      <c r="AB389" s="1"/>
      <c r="AC389" s="1"/>
    </row>
    <row r="390" spans="1:29" ht="4.5" customHeight="1">
      <c r="A390" s="135"/>
      <c r="B390" s="138"/>
      <c r="C390" s="138"/>
      <c r="D390" s="293"/>
      <c r="E390" s="293"/>
      <c r="F390" s="293"/>
      <c r="G390" s="293"/>
      <c r="H390" s="293"/>
      <c r="I390" s="293"/>
      <c r="J390" s="294"/>
      <c r="K390" s="138"/>
      <c r="L390" s="138"/>
      <c r="M390" s="138"/>
      <c r="N390" s="139"/>
      <c r="P390" s="138"/>
      <c r="Q390" s="138"/>
      <c r="R390" s="138"/>
      <c r="S390" s="292"/>
      <c r="T390" s="292"/>
      <c r="U390" s="292"/>
      <c r="V390" s="292"/>
      <c r="W390" s="292"/>
      <c r="X390" s="292"/>
      <c r="Y390" s="292"/>
      <c r="Z390" s="138"/>
      <c r="AA390" s="138"/>
      <c r="AB390" s="138"/>
      <c r="AC390" s="138"/>
    </row>
    <row r="391" spans="1:29" ht="9.75" customHeight="1">
      <c r="A391" s="135"/>
      <c r="B391" s="138"/>
      <c r="C391" s="138"/>
      <c r="D391" s="293"/>
      <c r="E391" s="293"/>
      <c r="F391" s="293"/>
      <c r="G391" s="293"/>
      <c r="H391" s="293"/>
      <c r="I391" s="293"/>
      <c r="J391" s="294"/>
      <c r="K391" s="138"/>
      <c r="L391" s="136"/>
      <c r="M391" s="1" t="s">
        <v>109</v>
      </c>
      <c r="N391" s="141"/>
      <c r="P391" s="138"/>
      <c r="Q391" s="138"/>
      <c r="R391" s="138"/>
      <c r="S391" s="292"/>
      <c r="T391" s="292"/>
      <c r="U391" s="292"/>
      <c r="V391" s="292"/>
      <c r="W391" s="292"/>
      <c r="X391" s="292"/>
      <c r="Y391" s="292"/>
      <c r="Z391" s="138"/>
      <c r="AA391" s="138"/>
      <c r="AB391" s="1"/>
      <c r="AC391" s="1"/>
    </row>
    <row r="392" spans="1:29" ht="4.5" customHeight="1">
      <c r="A392" s="97"/>
      <c r="B392" s="98"/>
      <c r="C392" s="98"/>
      <c r="D392" s="98"/>
      <c r="E392" s="98"/>
      <c r="F392" s="98"/>
      <c r="G392" s="98"/>
      <c r="H392" s="98"/>
      <c r="I392" s="98"/>
      <c r="J392" s="144"/>
      <c r="K392" s="98"/>
      <c r="L392" s="98"/>
      <c r="M392" s="98"/>
      <c r="N392" s="139"/>
      <c r="P392" s="138"/>
      <c r="Q392" s="138"/>
      <c r="R392" s="138"/>
      <c r="S392" s="138"/>
      <c r="T392" s="138"/>
      <c r="U392" s="138"/>
      <c r="V392" s="138"/>
      <c r="W392" s="138"/>
      <c r="X392" s="138"/>
      <c r="Y392" s="138"/>
      <c r="Z392" s="138"/>
      <c r="AA392" s="138"/>
      <c r="AB392" s="138"/>
      <c r="AC392" s="138"/>
    </row>
    <row r="393" spans="13:29" ht="4.5" customHeight="1">
      <c r="M393" s="138"/>
      <c r="N393" s="63"/>
      <c r="P393" s="138"/>
      <c r="Q393" s="138"/>
      <c r="R393" s="138"/>
      <c r="S393" s="138"/>
      <c r="T393" s="138"/>
      <c r="U393" s="138"/>
      <c r="V393" s="138"/>
      <c r="W393" s="138"/>
      <c r="X393" s="138"/>
      <c r="Y393" s="138"/>
      <c r="Z393" s="138"/>
      <c r="AA393" s="138"/>
      <c r="AB393" s="138"/>
      <c r="AC393" s="138"/>
    </row>
    <row r="394" spans="1:29" ht="4.5" customHeight="1">
      <c r="A394" s="95"/>
      <c r="B394" s="96"/>
      <c r="C394" s="96"/>
      <c r="D394" s="96"/>
      <c r="E394" s="96"/>
      <c r="F394" s="96"/>
      <c r="G394" s="96"/>
      <c r="H394" s="96"/>
      <c r="I394" s="96"/>
      <c r="J394" s="96"/>
      <c r="K394" s="96"/>
      <c r="L394" s="96"/>
      <c r="M394" s="96"/>
      <c r="N394" s="139"/>
      <c r="P394" s="138"/>
      <c r="Q394" s="138"/>
      <c r="R394" s="138"/>
      <c r="S394" s="138"/>
      <c r="T394" s="138"/>
      <c r="U394" s="138"/>
      <c r="V394" s="138"/>
      <c r="W394" s="138"/>
      <c r="X394" s="138"/>
      <c r="Y394" s="138"/>
      <c r="Z394" s="138"/>
      <c r="AA394" s="138"/>
      <c r="AB394" s="138"/>
      <c r="AC394" s="138"/>
    </row>
    <row r="395" spans="1:29" ht="9.75" customHeight="1">
      <c r="A395" s="135"/>
      <c r="B395" s="136"/>
      <c r="C395" s="137" t="s">
        <v>101</v>
      </c>
      <c r="D395" s="137"/>
      <c r="E395" s="136"/>
      <c r="F395" s="137" t="s">
        <v>102</v>
      </c>
      <c r="G395" s="137"/>
      <c r="H395" s="136"/>
      <c r="I395" s="137" t="s">
        <v>103</v>
      </c>
      <c r="J395" s="137"/>
      <c r="K395" s="137"/>
      <c r="M395" s="138"/>
      <c r="N395" s="139"/>
      <c r="P395" s="138"/>
      <c r="Q395" s="138"/>
      <c r="R395" s="1"/>
      <c r="S395" s="1"/>
      <c r="T395" s="138"/>
      <c r="U395" s="1"/>
      <c r="V395" s="1"/>
      <c r="W395" s="138"/>
      <c r="X395" s="1"/>
      <c r="Y395" s="1"/>
      <c r="Z395" s="1"/>
      <c r="AA395" s="138"/>
      <c r="AB395" s="138"/>
      <c r="AC395" s="138"/>
    </row>
    <row r="396" spans="1:29" ht="4.5" customHeight="1">
      <c r="A396" s="135"/>
      <c r="M396" s="138"/>
      <c r="N396" s="139"/>
      <c r="P396" s="138"/>
      <c r="Q396" s="138"/>
      <c r="R396" s="138"/>
      <c r="S396" s="138"/>
      <c r="T396" s="138"/>
      <c r="U396" s="138"/>
      <c r="V396" s="138"/>
      <c r="W396" s="138"/>
      <c r="X396" s="138"/>
      <c r="Y396" s="138"/>
      <c r="Z396" s="138"/>
      <c r="AA396" s="138"/>
      <c r="AB396" s="138"/>
      <c r="AC396" s="138"/>
    </row>
    <row r="397" spans="1:29" ht="12.75" customHeight="1">
      <c r="A397" s="95"/>
      <c r="B397" s="96"/>
      <c r="C397" s="140" t="s">
        <v>104</v>
      </c>
      <c r="D397" s="140" t="s">
        <v>110</v>
      </c>
      <c r="E397" s="96"/>
      <c r="F397" s="140"/>
      <c r="G397" s="140"/>
      <c r="H397" s="96"/>
      <c r="I397" s="96"/>
      <c r="J397" s="131"/>
      <c r="M397" s="138"/>
      <c r="N397" s="139"/>
      <c r="P397" s="138"/>
      <c r="Q397" s="138"/>
      <c r="R397" s="1"/>
      <c r="S397" s="1"/>
      <c r="T397" s="138"/>
      <c r="U397" s="1"/>
      <c r="V397" s="1"/>
      <c r="W397" s="138"/>
      <c r="X397" s="138"/>
      <c r="Y397" s="138"/>
      <c r="Z397" s="138"/>
      <c r="AA397" s="138"/>
      <c r="AB397" s="138"/>
      <c r="AC397" s="138"/>
    </row>
    <row r="398" spans="1:29" ht="4.5" customHeight="1">
      <c r="A398" s="135"/>
      <c r="B398" s="138"/>
      <c r="C398" s="1"/>
      <c r="D398" s="1"/>
      <c r="E398" s="138"/>
      <c r="F398" s="1"/>
      <c r="G398" s="1"/>
      <c r="H398" s="138"/>
      <c r="I398" s="138"/>
      <c r="J398" s="139"/>
      <c r="M398" s="138"/>
      <c r="N398" s="139"/>
      <c r="P398" s="138"/>
      <c r="Q398" s="138"/>
      <c r="R398" s="1"/>
      <c r="S398" s="1"/>
      <c r="T398" s="138"/>
      <c r="U398" s="1"/>
      <c r="V398" s="1"/>
      <c r="W398" s="138"/>
      <c r="X398" s="138"/>
      <c r="Y398" s="138"/>
      <c r="Z398" s="138"/>
      <c r="AA398" s="138"/>
      <c r="AB398" s="138"/>
      <c r="AC398" s="138"/>
    </row>
    <row r="399" spans="1:29" ht="9.75" customHeight="1">
      <c r="A399" s="135"/>
      <c r="B399" s="138"/>
      <c r="C399" s="287">
        <f>Raster!B10</f>
        <v>77</v>
      </c>
      <c r="D399" s="289" t="str">
        <f>Raster!C10</f>
        <v>Hackenberg, Simon</v>
      </c>
      <c r="E399" s="290"/>
      <c r="F399" s="290"/>
      <c r="G399" s="290"/>
      <c r="H399" s="290"/>
      <c r="I399" s="290"/>
      <c r="J399" s="291"/>
      <c r="L399" s="136"/>
      <c r="M399" s="1" t="s">
        <v>106</v>
      </c>
      <c r="N399" s="141"/>
      <c r="P399" s="138"/>
      <c r="Q399" s="138"/>
      <c r="R399" s="287"/>
      <c r="S399" s="309"/>
      <c r="T399" s="310"/>
      <c r="U399" s="310"/>
      <c r="V399" s="310"/>
      <c r="W399" s="310"/>
      <c r="X399" s="310"/>
      <c r="Y399" s="310"/>
      <c r="Z399" s="138"/>
      <c r="AA399" s="138"/>
      <c r="AB399" s="1"/>
      <c r="AC399" s="1"/>
    </row>
    <row r="400" spans="1:29" ht="4.5" customHeight="1">
      <c r="A400" s="135"/>
      <c r="B400" s="138"/>
      <c r="C400" s="288"/>
      <c r="D400" s="290"/>
      <c r="E400" s="290"/>
      <c r="F400" s="290"/>
      <c r="G400" s="290"/>
      <c r="H400" s="290"/>
      <c r="I400" s="290"/>
      <c r="J400" s="291"/>
      <c r="M400" s="138"/>
      <c r="N400" s="139"/>
      <c r="P400" s="138"/>
      <c r="Q400" s="138"/>
      <c r="R400" s="308"/>
      <c r="S400" s="310"/>
      <c r="T400" s="310"/>
      <c r="U400" s="310"/>
      <c r="V400" s="310"/>
      <c r="W400" s="310"/>
      <c r="X400" s="310"/>
      <c r="Y400" s="310"/>
      <c r="Z400" s="138"/>
      <c r="AA400" s="138"/>
      <c r="AB400" s="138"/>
      <c r="AC400" s="138"/>
    </row>
    <row r="401" spans="1:29" ht="9.75" customHeight="1">
      <c r="A401" s="135"/>
      <c r="B401" s="138"/>
      <c r="C401" s="288"/>
      <c r="D401" s="290"/>
      <c r="E401" s="290"/>
      <c r="F401" s="290"/>
      <c r="G401" s="290"/>
      <c r="H401" s="290"/>
      <c r="I401" s="290"/>
      <c r="J401" s="291"/>
      <c r="L401" s="136"/>
      <c r="M401" s="1" t="s">
        <v>107</v>
      </c>
      <c r="N401" s="141"/>
      <c r="P401" s="138"/>
      <c r="Q401" s="138"/>
      <c r="R401" s="308"/>
      <c r="S401" s="310"/>
      <c r="T401" s="310"/>
      <c r="U401" s="310"/>
      <c r="V401" s="310"/>
      <c r="W401" s="310"/>
      <c r="X401" s="310"/>
      <c r="Y401" s="310"/>
      <c r="Z401" s="138"/>
      <c r="AA401" s="138"/>
      <c r="AB401" s="1"/>
      <c r="AC401" s="1"/>
    </row>
    <row r="402" spans="1:29" ht="4.5" customHeight="1">
      <c r="A402" s="135"/>
      <c r="B402" s="138"/>
      <c r="C402" s="288"/>
      <c r="D402" s="290"/>
      <c r="E402" s="290"/>
      <c r="F402" s="290"/>
      <c r="G402" s="290"/>
      <c r="H402" s="290"/>
      <c r="I402" s="290"/>
      <c r="J402" s="291"/>
      <c r="M402" s="138"/>
      <c r="N402" s="139"/>
      <c r="P402" s="138"/>
      <c r="Q402" s="138"/>
      <c r="R402" s="308"/>
      <c r="S402" s="310"/>
      <c r="T402" s="310"/>
      <c r="U402" s="310"/>
      <c r="V402" s="310"/>
      <c r="W402" s="310"/>
      <c r="X402" s="310"/>
      <c r="Y402" s="310"/>
      <c r="Z402" s="138"/>
      <c r="AA402" s="138"/>
      <c r="AB402" s="138"/>
      <c r="AC402" s="138"/>
    </row>
    <row r="403" spans="1:29" ht="9.75" customHeight="1">
      <c r="A403" s="135"/>
      <c r="B403" s="138"/>
      <c r="C403" s="288"/>
      <c r="D403" s="290"/>
      <c r="E403" s="290"/>
      <c r="F403" s="290"/>
      <c r="G403" s="290"/>
      <c r="H403" s="290"/>
      <c r="I403" s="290"/>
      <c r="J403" s="291"/>
      <c r="L403" s="142"/>
      <c r="M403" s="1" t="s">
        <v>107</v>
      </c>
      <c r="N403" s="141"/>
      <c r="P403" s="138"/>
      <c r="Q403" s="138"/>
      <c r="R403" s="308"/>
      <c r="S403" s="310"/>
      <c r="T403" s="310"/>
      <c r="U403" s="310"/>
      <c r="V403" s="310"/>
      <c r="W403" s="310"/>
      <c r="X403" s="310"/>
      <c r="Y403" s="310"/>
      <c r="Z403" s="138"/>
      <c r="AA403" s="138"/>
      <c r="AB403" s="1"/>
      <c r="AC403" s="1"/>
    </row>
    <row r="404" spans="1:29" ht="4.5" customHeight="1">
      <c r="A404" s="97"/>
      <c r="B404" s="98"/>
      <c r="C404" s="98"/>
      <c r="D404" s="98"/>
      <c r="E404" s="98"/>
      <c r="F404" s="98"/>
      <c r="G404" s="98"/>
      <c r="H404" s="98"/>
      <c r="I404" s="98"/>
      <c r="J404" s="139"/>
      <c r="L404" s="96"/>
      <c r="M404" s="143"/>
      <c r="N404" s="141"/>
      <c r="P404" s="138"/>
      <c r="Q404" s="138"/>
      <c r="R404" s="138"/>
      <c r="S404" s="138"/>
      <c r="T404" s="138"/>
      <c r="U404" s="138"/>
      <c r="V404" s="138"/>
      <c r="W404" s="138"/>
      <c r="X404" s="138"/>
      <c r="Y404" s="138"/>
      <c r="Z404" s="138"/>
      <c r="AA404" s="138"/>
      <c r="AB404" s="1"/>
      <c r="AC404" s="1"/>
    </row>
    <row r="405" spans="1:29" ht="12.75" customHeight="1">
      <c r="A405" s="95"/>
      <c r="B405" s="96"/>
      <c r="C405" s="96"/>
      <c r="D405" s="140" t="s">
        <v>108</v>
      </c>
      <c r="E405" s="96"/>
      <c r="F405" s="140"/>
      <c r="G405" s="140"/>
      <c r="H405" s="96"/>
      <c r="I405" s="96"/>
      <c r="J405" s="131"/>
      <c r="K405" s="96"/>
      <c r="L405" s="96"/>
      <c r="M405" s="96"/>
      <c r="N405" s="131"/>
      <c r="P405" s="138"/>
      <c r="Q405" s="138"/>
      <c r="R405" s="138"/>
      <c r="S405" s="1"/>
      <c r="T405" s="138"/>
      <c r="U405" s="1"/>
      <c r="V405" s="1"/>
      <c r="W405" s="138"/>
      <c r="X405" s="138"/>
      <c r="Y405" s="138"/>
      <c r="Z405" s="138"/>
      <c r="AA405" s="138"/>
      <c r="AB405" s="138"/>
      <c r="AC405" s="138"/>
    </row>
    <row r="406" spans="1:29" ht="4.5" customHeight="1">
      <c r="A406" s="135"/>
      <c r="B406" s="138"/>
      <c r="C406" s="138"/>
      <c r="D406" s="138"/>
      <c r="E406" s="138"/>
      <c r="F406" s="138"/>
      <c r="G406" s="138"/>
      <c r="H406" s="138"/>
      <c r="I406" s="138"/>
      <c r="J406" s="139"/>
      <c r="K406" s="138"/>
      <c r="L406" s="138"/>
      <c r="M406" s="138"/>
      <c r="N406" s="139"/>
      <c r="P406" s="138"/>
      <c r="Q406" s="138"/>
      <c r="R406" s="138"/>
      <c r="S406" s="138"/>
      <c r="T406" s="138"/>
      <c r="U406" s="138"/>
      <c r="V406" s="138"/>
      <c r="W406" s="138"/>
      <c r="X406" s="138"/>
      <c r="Y406" s="138"/>
      <c r="Z406" s="138"/>
      <c r="AA406" s="138"/>
      <c r="AB406" s="138"/>
      <c r="AC406" s="138"/>
    </row>
    <row r="407" spans="1:29" ht="9.75" customHeight="1">
      <c r="A407" s="135"/>
      <c r="B407" s="138"/>
      <c r="C407" s="138"/>
      <c r="D407" s="292"/>
      <c r="E407" s="293"/>
      <c r="F407" s="293"/>
      <c r="G407" s="293"/>
      <c r="H407" s="293"/>
      <c r="I407" s="293"/>
      <c r="J407" s="294"/>
      <c r="K407" s="138"/>
      <c r="L407" s="136"/>
      <c r="M407" s="1" t="s">
        <v>106</v>
      </c>
      <c r="N407" s="141"/>
      <c r="P407" s="138"/>
      <c r="Q407" s="138"/>
      <c r="R407" s="138"/>
      <c r="S407" s="292"/>
      <c r="T407" s="292"/>
      <c r="U407" s="292"/>
      <c r="V407" s="292"/>
      <c r="W407" s="292"/>
      <c r="X407" s="292"/>
      <c r="Y407" s="292"/>
      <c r="Z407" s="138"/>
      <c r="AA407" s="138"/>
      <c r="AB407" s="1"/>
      <c r="AC407" s="1"/>
    </row>
    <row r="408" spans="1:29" ht="4.5" customHeight="1">
      <c r="A408" s="135"/>
      <c r="B408" s="138"/>
      <c r="C408" s="138"/>
      <c r="D408" s="293"/>
      <c r="E408" s="293"/>
      <c r="F408" s="293"/>
      <c r="G408" s="293"/>
      <c r="H408" s="293"/>
      <c r="I408" s="293"/>
      <c r="J408" s="294"/>
      <c r="K408" s="138"/>
      <c r="L408" s="138"/>
      <c r="M408" s="138"/>
      <c r="N408" s="139"/>
      <c r="P408" s="138"/>
      <c r="Q408" s="138"/>
      <c r="R408" s="138"/>
      <c r="S408" s="292"/>
      <c r="T408" s="292"/>
      <c r="U408" s="292"/>
      <c r="V408" s="292"/>
      <c r="W408" s="292"/>
      <c r="X408" s="292"/>
      <c r="Y408" s="292"/>
      <c r="Z408" s="138"/>
      <c r="AA408" s="138"/>
      <c r="AB408" s="138"/>
      <c r="AC408" s="138"/>
    </row>
    <row r="409" spans="1:29" ht="9.75" customHeight="1">
      <c r="A409" s="135"/>
      <c r="B409" s="138"/>
      <c r="C409" s="138"/>
      <c r="D409" s="293"/>
      <c r="E409" s="293"/>
      <c r="F409" s="293"/>
      <c r="G409" s="293"/>
      <c r="H409" s="293"/>
      <c r="I409" s="293"/>
      <c r="J409" s="294"/>
      <c r="K409" s="138"/>
      <c r="L409" s="136"/>
      <c r="M409" s="1" t="s">
        <v>109</v>
      </c>
      <c r="N409" s="141"/>
      <c r="P409" s="138"/>
      <c r="Q409" s="138"/>
      <c r="R409" s="138"/>
      <c r="S409" s="292"/>
      <c r="T409" s="292"/>
      <c r="U409" s="292"/>
      <c r="V409" s="292"/>
      <c r="W409" s="292"/>
      <c r="X409" s="292"/>
      <c r="Y409" s="292"/>
      <c r="Z409" s="138"/>
      <c r="AA409" s="138"/>
      <c r="AB409" s="1"/>
      <c r="AC409" s="1"/>
    </row>
    <row r="410" spans="1:29" ht="4.5" customHeight="1">
      <c r="A410" s="97"/>
      <c r="B410" s="98"/>
      <c r="C410" s="98"/>
      <c r="D410" s="98"/>
      <c r="E410" s="98"/>
      <c r="F410" s="98"/>
      <c r="G410" s="98"/>
      <c r="H410" s="98"/>
      <c r="I410" s="98"/>
      <c r="J410" s="144"/>
      <c r="K410" s="98"/>
      <c r="L410" s="98"/>
      <c r="M410" s="98"/>
      <c r="N410" s="144"/>
      <c r="P410" s="138"/>
      <c r="Q410" s="138"/>
      <c r="R410" s="138"/>
      <c r="S410" s="138"/>
      <c r="T410" s="138"/>
      <c r="U410" s="138"/>
      <c r="V410" s="138"/>
      <c r="W410" s="138"/>
      <c r="X410" s="138"/>
      <c r="Y410" s="138"/>
      <c r="Z410" s="138"/>
      <c r="AA410" s="138"/>
      <c r="AB410" s="138"/>
      <c r="AC410" s="138"/>
    </row>
    <row r="411" spans="1:29" ht="4.5" customHeight="1">
      <c r="A411" s="138"/>
      <c r="B411" s="138"/>
      <c r="C411" s="138"/>
      <c r="D411" s="138"/>
      <c r="E411" s="138"/>
      <c r="F411" s="138"/>
      <c r="G411" s="138"/>
      <c r="H411" s="138"/>
      <c r="I411" s="138"/>
      <c r="J411" s="138"/>
      <c r="K411" s="138"/>
      <c r="L411" s="138"/>
      <c r="M411" s="138"/>
      <c r="N411" s="138"/>
      <c r="P411" s="138"/>
      <c r="Q411" s="138"/>
      <c r="R411" s="138"/>
      <c r="S411" s="138"/>
      <c r="T411" s="138"/>
      <c r="U411" s="138"/>
      <c r="V411" s="138"/>
      <c r="W411" s="138"/>
      <c r="X411" s="138"/>
      <c r="Y411" s="138"/>
      <c r="Z411" s="138"/>
      <c r="AA411" s="138"/>
      <c r="AB411" s="138"/>
      <c r="AC411" s="138"/>
    </row>
    <row r="412" spans="1:29" ht="12.75" customHeight="1">
      <c r="A412" s="301" t="s">
        <v>111</v>
      </c>
      <c r="B412" s="302"/>
      <c r="C412" s="303"/>
      <c r="D412" s="145" t="s">
        <v>64</v>
      </c>
      <c r="E412" s="146"/>
      <c r="F412" s="146"/>
      <c r="G412" s="146"/>
      <c r="H412" s="146"/>
      <c r="I412" s="146"/>
      <c r="J412" s="146"/>
      <c r="K412" s="146"/>
      <c r="L412" s="146"/>
      <c r="M412" s="146"/>
      <c r="N412" s="147"/>
      <c r="P412" s="286"/>
      <c r="Q412" s="308"/>
      <c r="R412" s="308"/>
      <c r="S412" s="176"/>
      <c r="T412" s="177"/>
      <c r="U412" s="177"/>
      <c r="V412" s="177"/>
      <c r="W412" s="177"/>
      <c r="X412" s="177"/>
      <c r="Y412" s="177"/>
      <c r="Z412" s="177"/>
      <c r="AA412" s="177"/>
      <c r="AB412" s="177"/>
      <c r="AC412" s="177"/>
    </row>
    <row r="413" spans="1:29" ht="12.75" customHeight="1">
      <c r="A413" s="304"/>
      <c r="B413" s="305"/>
      <c r="C413" s="306"/>
      <c r="D413" s="148" t="s">
        <v>66</v>
      </c>
      <c r="E413" s="149" t="s">
        <v>67</v>
      </c>
      <c r="F413" s="147"/>
      <c r="G413" s="150" t="s">
        <v>68</v>
      </c>
      <c r="H413" s="149" t="s">
        <v>69</v>
      </c>
      <c r="I413" s="151"/>
      <c r="J413" s="150" t="s">
        <v>70</v>
      </c>
      <c r="K413" s="149" t="s">
        <v>112</v>
      </c>
      <c r="L413" s="146"/>
      <c r="M413" s="147"/>
      <c r="N413" s="150" t="s">
        <v>113</v>
      </c>
      <c r="P413" s="308"/>
      <c r="Q413" s="308"/>
      <c r="R413" s="308"/>
      <c r="S413" s="178"/>
      <c r="T413" s="179"/>
      <c r="U413" s="177"/>
      <c r="V413" s="178"/>
      <c r="W413" s="179"/>
      <c r="X413" s="179"/>
      <c r="Y413" s="186"/>
      <c r="Z413" s="187"/>
      <c r="AA413" s="188"/>
      <c r="AB413" s="188"/>
      <c r="AC413" s="186"/>
    </row>
    <row r="414" spans="1:29" ht="18" customHeight="1">
      <c r="A414" s="95"/>
      <c r="B414" s="152">
        <v>1</v>
      </c>
      <c r="C414" s="152"/>
      <c r="D414" s="142"/>
      <c r="E414" s="96"/>
      <c r="F414" s="131"/>
      <c r="G414" s="131"/>
      <c r="H414" s="96"/>
      <c r="I414" s="131"/>
      <c r="J414" s="131"/>
      <c r="K414" s="153"/>
      <c r="L414" s="153"/>
      <c r="M414" s="154"/>
      <c r="N414" s="154"/>
      <c r="P414" s="138"/>
      <c r="Q414" s="180"/>
      <c r="R414" s="180"/>
      <c r="S414" s="138"/>
      <c r="T414" s="138"/>
      <c r="U414" s="138"/>
      <c r="V414" s="138"/>
      <c r="W414" s="138"/>
      <c r="X414" s="138"/>
      <c r="Y414" s="181"/>
      <c r="Z414" s="181"/>
      <c r="AA414" s="181"/>
      <c r="AB414" s="181"/>
      <c r="AC414" s="181"/>
    </row>
    <row r="415" spans="1:29" ht="18" customHeight="1">
      <c r="A415" s="155"/>
      <c r="B415" s="156">
        <v>2</v>
      </c>
      <c r="C415" s="156"/>
      <c r="D415" s="136"/>
      <c r="E415" s="63"/>
      <c r="F415" s="157"/>
      <c r="G415" s="157"/>
      <c r="H415" s="63"/>
      <c r="I415" s="157"/>
      <c r="J415" s="157"/>
      <c r="K415" s="158"/>
      <c r="L415" s="158"/>
      <c r="M415" s="159"/>
      <c r="N415" s="159"/>
      <c r="P415" s="138"/>
      <c r="Q415" s="180"/>
      <c r="R415" s="180"/>
      <c r="S415" s="138"/>
      <c r="T415" s="138"/>
      <c r="U415" s="138"/>
      <c r="V415" s="138"/>
      <c r="W415" s="138"/>
      <c r="X415" s="138"/>
      <c r="Y415" s="181"/>
      <c r="Z415" s="181"/>
      <c r="AA415" s="181"/>
      <c r="AB415" s="181"/>
      <c r="AC415" s="181"/>
    </row>
    <row r="416" spans="1:29" ht="9" customHeight="1">
      <c r="A416" s="96"/>
      <c r="B416" s="96"/>
      <c r="C416" s="96"/>
      <c r="D416" s="96"/>
      <c r="E416" s="96"/>
      <c r="F416" s="96"/>
      <c r="G416" s="96"/>
      <c r="H416" s="96"/>
      <c r="I416" s="96"/>
      <c r="J416" s="96"/>
      <c r="K416" s="96"/>
      <c r="L416" s="96"/>
      <c r="M416" s="96"/>
      <c r="N416" s="96"/>
      <c r="P416" s="138"/>
      <c r="Q416" s="138"/>
      <c r="R416" s="138"/>
      <c r="S416" s="138"/>
      <c r="T416" s="138"/>
      <c r="U416" s="138"/>
      <c r="V416" s="138"/>
      <c r="W416" s="138"/>
      <c r="X416" s="138"/>
      <c r="Y416" s="138"/>
      <c r="Z416" s="138"/>
      <c r="AA416" s="138"/>
      <c r="AB416" s="138"/>
      <c r="AC416" s="138"/>
    </row>
    <row r="417" spans="2:29" ht="18" customHeight="1">
      <c r="B417" s="160" t="s">
        <v>114</v>
      </c>
      <c r="D417" s="161"/>
      <c r="E417" s="161"/>
      <c r="F417" s="161"/>
      <c r="G417" s="161"/>
      <c r="I417" s="160" t="s">
        <v>115</v>
      </c>
      <c r="J417" s="161"/>
      <c r="K417" s="162" t="s">
        <v>48</v>
      </c>
      <c r="L417" s="161"/>
      <c r="M417" s="161"/>
      <c r="N417" s="162" t="s">
        <v>116</v>
      </c>
      <c r="P417" s="138"/>
      <c r="Q417" s="182"/>
      <c r="R417" s="138"/>
      <c r="S417" s="138"/>
      <c r="T417" s="138"/>
      <c r="U417" s="138"/>
      <c r="V417" s="138"/>
      <c r="W417" s="138"/>
      <c r="X417" s="182"/>
      <c r="Y417" s="138"/>
      <c r="Z417" s="173"/>
      <c r="AA417" s="138"/>
      <c r="AB417" s="138"/>
      <c r="AC417" s="173"/>
    </row>
    <row r="418" spans="16:29" ht="9.75" customHeight="1">
      <c r="P418" s="138"/>
      <c r="Q418" s="138"/>
      <c r="R418" s="138"/>
      <c r="S418" s="138"/>
      <c r="T418" s="138"/>
      <c r="U418" s="138"/>
      <c r="V418" s="138"/>
      <c r="W418" s="138"/>
      <c r="X418" s="138"/>
      <c r="Y418" s="138"/>
      <c r="Z418" s="138"/>
      <c r="AA418" s="138"/>
      <c r="AB418" s="138"/>
      <c r="AC418" s="138"/>
    </row>
    <row r="419" spans="1:29" ht="9.75" customHeight="1">
      <c r="A419" s="163" t="s">
        <v>117</v>
      </c>
      <c r="B419" s="146"/>
      <c r="C419" s="146"/>
      <c r="D419" s="146"/>
      <c r="E419" s="146"/>
      <c r="F419" s="146"/>
      <c r="G419" s="146"/>
      <c r="H419" s="164" t="s">
        <v>118</v>
      </c>
      <c r="I419" s="146"/>
      <c r="J419" s="146"/>
      <c r="K419" s="146"/>
      <c r="L419" s="146"/>
      <c r="M419" s="146"/>
      <c r="N419" s="147"/>
      <c r="P419" s="183"/>
      <c r="Q419" s="177"/>
      <c r="R419" s="177"/>
      <c r="S419" s="177"/>
      <c r="T419" s="177"/>
      <c r="U419" s="177"/>
      <c r="V419" s="177"/>
      <c r="W419" s="184"/>
      <c r="X419" s="177"/>
      <c r="Y419" s="177"/>
      <c r="Z419" s="177"/>
      <c r="AA419" s="177"/>
      <c r="AB419" s="177"/>
      <c r="AC419" s="177"/>
    </row>
    <row r="420" spans="1:29" ht="15.75" customHeight="1">
      <c r="A420" s="165"/>
      <c r="B420" s="298"/>
      <c r="C420" s="299"/>
      <c r="D420" s="299"/>
      <c r="E420" s="299"/>
      <c r="F420" s="299"/>
      <c r="G420" s="300"/>
      <c r="H420" s="166"/>
      <c r="I420" s="138"/>
      <c r="J420" s="138"/>
      <c r="K420" s="138"/>
      <c r="L420" s="138"/>
      <c r="M420" s="138"/>
      <c r="N420" s="139"/>
      <c r="P420" s="1"/>
      <c r="Q420" s="292"/>
      <c r="R420" s="307"/>
      <c r="S420" s="307"/>
      <c r="T420" s="307"/>
      <c r="U420" s="307"/>
      <c r="V420" s="307"/>
      <c r="W420" s="184"/>
      <c r="X420" s="138"/>
      <c r="Y420" s="138"/>
      <c r="Z420" s="138"/>
      <c r="AA420" s="138"/>
      <c r="AB420" s="138"/>
      <c r="AC420" s="138"/>
    </row>
    <row r="421" spans="1:29" ht="9.75" customHeight="1">
      <c r="A421" s="167" t="s">
        <v>119</v>
      </c>
      <c r="B421" s="96"/>
      <c r="C421" s="96"/>
      <c r="D421" s="96"/>
      <c r="E421" s="96"/>
      <c r="F421" s="96"/>
      <c r="G421" s="131"/>
      <c r="H421" s="168" t="s">
        <v>120</v>
      </c>
      <c r="I421" s="63"/>
      <c r="J421" s="157"/>
      <c r="K421" s="63"/>
      <c r="L421" s="169" t="s">
        <v>121</v>
      </c>
      <c r="M421" s="63"/>
      <c r="N421" s="157"/>
      <c r="P421" s="1"/>
      <c r="Q421" s="138"/>
      <c r="R421" s="138"/>
      <c r="S421" s="138"/>
      <c r="T421" s="138"/>
      <c r="U421" s="138"/>
      <c r="V421" s="138"/>
      <c r="W421" s="185"/>
      <c r="X421" s="138"/>
      <c r="Y421" s="138"/>
      <c r="Z421" s="138"/>
      <c r="AA421" s="185"/>
      <c r="AB421" s="138"/>
      <c r="AC421" s="138"/>
    </row>
    <row r="422" spans="1:29" ht="19.5" customHeight="1">
      <c r="A422" s="97"/>
      <c r="B422" s="298"/>
      <c r="C422" s="299"/>
      <c r="D422" s="299"/>
      <c r="E422" s="299"/>
      <c r="F422" s="299"/>
      <c r="G422" s="300"/>
      <c r="H422" s="97"/>
      <c r="I422" s="98"/>
      <c r="J422" s="157"/>
      <c r="K422" s="98"/>
      <c r="L422" s="98"/>
      <c r="M422" s="98"/>
      <c r="N422" s="144"/>
      <c r="P422" s="138"/>
      <c r="Q422" s="292"/>
      <c r="R422" s="307"/>
      <c r="S422" s="307"/>
      <c r="T422" s="307"/>
      <c r="U422" s="307"/>
      <c r="V422" s="307"/>
      <c r="W422" s="138"/>
      <c r="X422" s="138"/>
      <c r="Y422" s="138"/>
      <c r="Z422" s="138"/>
      <c r="AA422" s="138"/>
      <c r="AB422" s="138"/>
      <c r="AC422" s="138"/>
    </row>
    <row r="423" spans="1:29" ht="12.75" customHeight="1">
      <c r="A423" t="str">
        <f>$A$52</f>
        <v>Offenburg</v>
      </c>
      <c r="M423" s="311">
        <f>$M$52</f>
        <v>40677</v>
      </c>
      <c r="N423" s="270"/>
      <c r="P423" s="138"/>
      <c r="Q423" s="138"/>
      <c r="R423" s="138"/>
      <c r="S423" s="138"/>
      <c r="T423" s="138"/>
      <c r="U423" s="138"/>
      <c r="V423" s="138"/>
      <c r="W423" s="138"/>
      <c r="X423" s="138"/>
      <c r="Y423" s="138"/>
      <c r="Z423" s="138"/>
      <c r="AA423" s="138"/>
      <c r="AB423" s="314"/>
      <c r="AC423" s="315"/>
    </row>
    <row r="424" ht="12.75" customHeight="1"/>
    <row r="425" spans="1:29" ht="24" customHeight="1">
      <c r="A425" s="128" t="s">
        <v>125</v>
      </c>
      <c r="B425" s="129"/>
      <c r="C425" s="129"/>
      <c r="D425" s="129"/>
      <c r="E425" s="129"/>
      <c r="F425" s="129"/>
      <c r="G425" s="129"/>
      <c r="H425" s="129"/>
      <c r="I425" s="129"/>
      <c r="J425" s="129"/>
      <c r="K425" s="129"/>
      <c r="L425" s="129"/>
      <c r="M425" s="129"/>
      <c r="N425" s="129"/>
      <c r="P425" s="128" t="str">
        <f>A425</f>
        <v>Schiedrichterzettel - Runde 5</v>
      </c>
      <c r="Q425" s="129"/>
      <c r="R425" s="129"/>
      <c r="S425" s="129"/>
      <c r="T425" s="129"/>
      <c r="U425" s="129"/>
      <c r="V425" s="129"/>
      <c r="W425" s="129"/>
      <c r="X425" s="129"/>
      <c r="Y425" s="129"/>
      <c r="Z425" s="129"/>
      <c r="AA425" s="129"/>
      <c r="AB425" s="129"/>
      <c r="AC425" s="129"/>
    </row>
    <row r="426" spans="1:29" ht="15.75" customHeight="1">
      <c r="A426" s="130" t="s">
        <v>97</v>
      </c>
      <c r="B426" s="96"/>
      <c r="C426" s="96"/>
      <c r="D426" s="131"/>
      <c r="E426" s="132" t="s">
        <v>98</v>
      </c>
      <c r="F426" s="96"/>
      <c r="G426" s="131"/>
      <c r="H426" s="130" t="s">
        <v>99</v>
      </c>
      <c r="I426" s="96"/>
      <c r="J426" s="132"/>
      <c r="K426" s="131"/>
      <c r="L426" s="132" t="s">
        <v>100</v>
      </c>
      <c r="M426" s="96"/>
      <c r="N426" s="131"/>
      <c r="P426" s="130" t="s">
        <v>97</v>
      </c>
      <c r="Q426" s="96"/>
      <c r="R426" s="96"/>
      <c r="S426" s="131"/>
      <c r="T426" s="132" t="s">
        <v>98</v>
      </c>
      <c r="U426" s="96"/>
      <c r="V426" s="131"/>
      <c r="W426" s="130" t="s">
        <v>99</v>
      </c>
      <c r="X426" s="96"/>
      <c r="Y426" s="132"/>
      <c r="Z426" s="131"/>
      <c r="AA426" s="132" t="s">
        <v>100</v>
      </c>
      <c r="AB426" s="96"/>
      <c r="AC426" s="131"/>
    </row>
    <row r="427" spans="1:29" ht="18" customHeight="1">
      <c r="A427" s="97"/>
      <c r="B427" s="98"/>
      <c r="C427" s="284">
        <f>$C$3</f>
        <v>40677</v>
      </c>
      <c r="D427" s="281"/>
      <c r="E427" s="98"/>
      <c r="F427" s="280"/>
      <c r="G427" s="281"/>
      <c r="H427" s="282" t="str">
        <f>$H$3</f>
        <v>Gruppe A</v>
      </c>
      <c r="I427" s="283"/>
      <c r="J427" s="283"/>
      <c r="K427" s="281"/>
      <c r="L427" s="282"/>
      <c r="M427" s="283"/>
      <c r="N427" s="281"/>
      <c r="P427" s="97"/>
      <c r="Q427" s="98"/>
      <c r="R427" s="284">
        <f>$C$3</f>
        <v>40677</v>
      </c>
      <c r="S427" s="281"/>
      <c r="T427" s="98"/>
      <c r="U427" s="280"/>
      <c r="V427" s="281"/>
      <c r="W427" s="282" t="str">
        <f>$H$3</f>
        <v>Gruppe A</v>
      </c>
      <c r="X427" s="283"/>
      <c r="Y427" s="283"/>
      <c r="Z427" s="281"/>
      <c r="AA427" s="282"/>
      <c r="AB427" s="283"/>
      <c r="AC427" s="281"/>
    </row>
    <row r="428" spans="1:29" ht="24.75" customHeight="1">
      <c r="A428" s="134"/>
      <c r="B428" s="133" t="str">
        <f>$B$4</f>
        <v>BaWü JG-RLT Top24</v>
      </c>
      <c r="L428" s="295" t="str">
        <f>$L$4</f>
        <v>Jungen U12</v>
      </c>
      <c r="M428" s="295"/>
      <c r="N428" s="295"/>
      <c r="P428" s="134"/>
      <c r="Q428" s="133" t="str">
        <f>$B$4</f>
        <v>BaWü JG-RLT Top24</v>
      </c>
      <c r="AA428" s="295" t="str">
        <f>$L$4</f>
        <v>Jungen U12</v>
      </c>
      <c r="AB428" s="295"/>
      <c r="AC428" s="295"/>
    </row>
    <row r="429" spans="1:29" ht="4.5" customHeight="1">
      <c r="A429" s="95"/>
      <c r="B429" s="96"/>
      <c r="C429" s="96"/>
      <c r="D429" s="96"/>
      <c r="E429" s="96"/>
      <c r="F429" s="96"/>
      <c r="G429" s="96"/>
      <c r="H429" s="96"/>
      <c r="I429" s="96"/>
      <c r="J429" s="96"/>
      <c r="K429" s="96"/>
      <c r="L429" s="96"/>
      <c r="M429" s="96"/>
      <c r="N429" s="131"/>
      <c r="P429" s="95"/>
      <c r="Q429" s="96"/>
      <c r="R429" s="96"/>
      <c r="S429" s="96"/>
      <c r="T429" s="96"/>
      <c r="U429" s="96"/>
      <c r="V429" s="96"/>
      <c r="W429" s="96"/>
      <c r="X429" s="96"/>
      <c r="Y429" s="96"/>
      <c r="Z429" s="96"/>
      <c r="AA429" s="96"/>
      <c r="AB429" s="96"/>
      <c r="AC429" s="131"/>
    </row>
    <row r="430" spans="1:29" ht="9.75" customHeight="1">
      <c r="A430" s="135"/>
      <c r="B430" s="136"/>
      <c r="C430" s="137" t="s">
        <v>101</v>
      </c>
      <c r="D430" s="137"/>
      <c r="E430" s="136"/>
      <c r="F430" s="137" t="s">
        <v>102</v>
      </c>
      <c r="G430" s="137"/>
      <c r="H430" s="136"/>
      <c r="I430" s="137" t="s">
        <v>103</v>
      </c>
      <c r="J430" s="137"/>
      <c r="K430" s="137"/>
      <c r="M430" s="138"/>
      <c r="N430" s="139"/>
      <c r="P430" s="135"/>
      <c r="Q430" s="136"/>
      <c r="R430" s="137" t="s">
        <v>101</v>
      </c>
      <c r="S430" s="137"/>
      <c r="T430" s="136"/>
      <c r="U430" s="137" t="s">
        <v>102</v>
      </c>
      <c r="V430" s="137"/>
      <c r="W430" s="136"/>
      <c r="X430" s="137" t="s">
        <v>103</v>
      </c>
      <c r="Y430" s="137"/>
      <c r="Z430" s="137"/>
      <c r="AB430" s="138"/>
      <c r="AC430" s="139"/>
    </row>
    <row r="431" spans="1:29" ht="4.5" customHeight="1">
      <c r="A431" s="135"/>
      <c r="M431" s="138"/>
      <c r="N431" s="139"/>
      <c r="P431" s="135"/>
      <c r="AB431" s="138"/>
      <c r="AC431" s="139"/>
    </row>
    <row r="432" spans="1:29" ht="12.75" customHeight="1">
      <c r="A432" s="95"/>
      <c r="B432" s="96"/>
      <c r="C432" s="140" t="s">
        <v>104</v>
      </c>
      <c r="D432" s="140" t="s">
        <v>105</v>
      </c>
      <c r="E432" s="96"/>
      <c r="F432" s="140"/>
      <c r="G432" s="140"/>
      <c r="H432" s="96"/>
      <c r="I432" s="96"/>
      <c r="J432" s="131"/>
      <c r="M432" s="138"/>
      <c r="N432" s="139"/>
      <c r="P432" s="95"/>
      <c r="Q432" s="96"/>
      <c r="R432" s="140" t="s">
        <v>104</v>
      </c>
      <c r="S432" s="140" t="s">
        <v>105</v>
      </c>
      <c r="T432" s="96"/>
      <c r="U432" s="140"/>
      <c r="V432" s="140"/>
      <c r="W432" s="96"/>
      <c r="X432" s="96"/>
      <c r="Y432" s="131"/>
      <c r="AB432" s="138"/>
      <c r="AC432" s="139"/>
    </row>
    <row r="433" spans="1:29" ht="4.5" customHeight="1">
      <c r="A433" s="135"/>
      <c r="B433" s="138"/>
      <c r="C433" s="1"/>
      <c r="D433" s="1"/>
      <c r="E433" s="138"/>
      <c r="F433" s="1"/>
      <c r="G433" s="1"/>
      <c r="H433" s="138"/>
      <c r="I433" s="138"/>
      <c r="J433" s="139"/>
      <c r="M433" s="138"/>
      <c r="N433" s="139"/>
      <c r="P433" s="135"/>
      <c r="Q433" s="138"/>
      <c r="R433" s="1"/>
      <c r="S433" s="1"/>
      <c r="T433" s="138"/>
      <c r="U433" s="1"/>
      <c r="V433" s="1"/>
      <c r="W433" s="138"/>
      <c r="X433" s="138"/>
      <c r="Y433" s="139"/>
      <c r="AB433" s="138"/>
      <c r="AC433" s="139"/>
    </row>
    <row r="434" spans="1:29" ht="9.75" customHeight="1">
      <c r="A434" s="135"/>
      <c r="B434" s="138"/>
      <c r="C434" s="287">
        <f>Raster!B6</f>
        <v>73</v>
      </c>
      <c r="D434" s="289" t="str">
        <f>Raster!C6</f>
        <v>Eise, Tom</v>
      </c>
      <c r="E434" s="290"/>
      <c r="F434" s="290"/>
      <c r="G434" s="290"/>
      <c r="H434" s="290"/>
      <c r="I434" s="290"/>
      <c r="J434" s="291"/>
      <c r="L434" s="136"/>
      <c r="M434" s="1" t="s">
        <v>106</v>
      </c>
      <c r="N434" s="141"/>
      <c r="P434" s="135"/>
      <c r="Q434" s="138"/>
      <c r="R434" s="287">
        <f>Raster!B8</f>
        <v>75</v>
      </c>
      <c r="S434" s="289" t="str">
        <f>Raster!C8</f>
        <v>Adam, Jonas</v>
      </c>
      <c r="T434" s="290"/>
      <c r="U434" s="290"/>
      <c r="V434" s="290"/>
      <c r="W434" s="290"/>
      <c r="X434" s="290"/>
      <c r="Y434" s="291"/>
      <c r="AA434" s="136"/>
      <c r="AB434" s="1" t="s">
        <v>106</v>
      </c>
      <c r="AC434" s="141"/>
    </row>
    <row r="435" spans="1:29" ht="4.5" customHeight="1">
      <c r="A435" s="135"/>
      <c r="B435" s="138"/>
      <c r="C435" s="288"/>
      <c r="D435" s="290"/>
      <c r="E435" s="290"/>
      <c r="F435" s="290"/>
      <c r="G435" s="290"/>
      <c r="H435" s="290"/>
      <c r="I435" s="290"/>
      <c r="J435" s="291"/>
      <c r="M435" s="138"/>
      <c r="N435" s="139"/>
      <c r="P435" s="135"/>
      <c r="Q435" s="138"/>
      <c r="R435" s="288"/>
      <c r="S435" s="290"/>
      <c r="T435" s="290"/>
      <c r="U435" s="290"/>
      <c r="V435" s="290"/>
      <c r="W435" s="290"/>
      <c r="X435" s="290"/>
      <c r="Y435" s="291"/>
      <c r="AB435" s="138"/>
      <c r="AC435" s="139"/>
    </row>
    <row r="436" spans="1:29" ht="9.75" customHeight="1">
      <c r="A436" s="135"/>
      <c r="B436" s="138"/>
      <c r="C436" s="288"/>
      <c r="D436" s="290"/>
      <c r="E436" s="290"/>
      <c r="F436" s="290"/>
      <c r="G436" s="290"/>
      <c r="H436" s="290"/>
      <c r="I436" s="290"/>
      <c r="J436" s="291"/>
      <c r="L436" s="136"/>
      <c r="M436" s="1" t="s">
        <v>107</v>
      </c>
      <c r="N436" s="141"/>
      <c r="P436" s="135"/>
      <c r="Q436" s="138"/>
      <c r="R436" s="288"/>
      <c r="S436" s="290"/>
      <c r="T436" s="290"/>
      <c r="U436" s="290"/>
      <c r="V436" s="290"/>
      <c r="W436" s="290"/>
      <c r="X436" s="290"/>
      <c r="Y436" s="291"/>
      <c r="AA436" s="136"/>
      <c r="AB436" s="1" t="s">
        <v>107</v>
      </c>
      <c r="AC436" s="141"/>
    </row>
    <row r="437" spans="1:29" ht="4.5" customHeight="1">
      <c r="A437" s="135"/>
      <c r="B437" s="138"/>
      <c r="C437" s="288"/>
      <c r="D437" s="290"/>
      <c r="E437" s="290"/>
      <c r="F437" s="290"/>
      <c r="G437" s="290"/>
      <c r="H437" s="290"/>
      <c r="I437" s="290"/>
      <c r="J437" s="291"/>
      <c r="M437" s="138"/>
      <c r="N437" s="139"/>
      <c r="P437" s="135"/>
      <c r="Q437" s="138"/>
      <c r="R437" s="288"/>
      <c r="S437" s="290"/>
      <c r="T437" s="290"/>
      <c r="U437" s="290"/>
      <c r="V437" s="290"/>
      <c r="W437" s="290"/>
      <c r="X437" s="290"/>
      <c r="Y437" s="291"/>
      <c r="AB437" s="138"/>
      <c r="AC437" s="139"/>
    </row>
    <row r="438" spans="1:29" ht="9.75" customHeight="1">
      <c r="A438" s="135"/>
      <c r="B438" s="138"/>
      <c r="C438" s="288"/>
      <c r="D438" s="290"/>
      <c r="E438" s="290"/>
      <c r="F438" s="290"/>
      <c r="G438" s="290"/>
      <c r="H438" s="290"/>
      <c r="I438" s="290"/>
      <c r="J438" s="291"/>
      <c r="L438" s="142"/>
      <c r="M438" s="1" t="s">
        <v>107</v>
      </c>
      <c r="N438" s="141"/>
      <c r="P438" s="135"/>
      <c r="Q438" s="138"/>
      <c r="R438" s="288"/>
      <c r="S438" s="290"/>
      <c r="T438" s="290"/>
      <c r="U438" s="290"/>
      <c r="V438" s="290"/>
      <c r="W438" s="290"/>
      <c r="X438" s="290"/>
      <c r="Y438" s="291"/>
      <c r="AA438" s="142"/>
      <c r="AB438" s="1" t="s">
        <v>107</v>
      </c>
      <c r="AC438" s="141"/>
    </row>
    <row r="439" spans="1:29" ht="4.5" customHeight="1">
      <c r="A439" s="97"/>
      <c r="B439" s="98"/>
      <c r="C439" s="98"/>
      <c r="D439" s="98"/>
      <c r="E439" s="98"/>
      <c r="F439" s="98"/>
      <c r="G439" s="98"/>
      <c r="H439" s="98"/>
      <c r="I439" s="98"/>
      <c r="J439" s="139"/>
      <c r="L439" s="96"/>
      <c r="M439" s="143"/>
      <c r="N439" s="141"/>
      <c r="P439" s="97"/>
      <c r="Q439" s="98"/>
      <c r="R439" s="98"/>
      <c r="S439" s="98"/>
      <c r="T439" s="98"/>
      <c r="U439" s="98"/>
      <c r="V439" s="98"/>
      <c r="W439" s="98"/>
      <c r="X439" s="98"/>
      <c r="Y439" s="139"/>
      <c r="AA439" s="96"/>
      <c r="AB439" s="143"/>
      <c r="AC439" s="141"/>
    </row>
    <row r="440" spans="1:29" ht="12.75" customHeight="1">
      <c r="A440" s="95"/>
      <c r="B440" s="96"/>
      <c r="C440" s="96"/>
      <c r="D440" s="140" t="s">
        <v>108</v>
      </c>
      <c r="E440" s="96"/>
      <c r="F440" s="140"/>
      <c r="G440" s="140"/>
      <c r="H440" s="96"/>
      <c r="I440" s="96"/>
      <c r="J440" s="131"/>
      <c r="K440" s="96"/>
      <c r="L440" s="96"/>
      <c r="M440" s="96"/>
      <c r="N440" s="131"/>
      <c r="P440" s="95"/>
      <c r="Q440" s="96"/>
      <c r="R440" s="96"/>
      <c r="S440" s="140" t="s">
        <v>108</v>
      </c>
      <c r="T440" s="96"/>
      <c r="U440" s="140"/>
      <c r="V440" s="140"/>
      <c r="W440" s="96"/>
      <c r="X440" s="96"/>
      <c r="Y440" s="131"/>
      <c r="Z440" s="96"/>
      <c r="AA440" s="96"/>
      <c r="AB440" s="96"/>
      <c r="AC440" s="131"/>
    </row>
    <row r="441" spans="1:29" ht="4.5" customHeight="1">
      <c r="A441" s="135"/>
      <c r="B441" s="138"/>
      <c r="C441" s="138"/>
      <c r="D441" s="138"/>
      <c r="E441" s="138"/>
      <c r="F441" s="138"/>
      <c r="G441" s="138"/>
      <c r="H441" s="138"/>
      <c r="I441" s="138"/>
      <c r="J441" s="139"/>
      <c r="K441" s="138"/>
      <c r="L441" s="138"/>
      <c r="M441" s="138"/>
      <c r="N441" s="139"/>
      <c r="P441" s="135"/>
      <c r="Q441" s="138"/>
      <c r="R441" s="138"/>
      <c r="S441" s="138"/>
      <c r="T441" s="138"/>
      <c r="U441" s="138"/>
      <c r="V441" s="138"/>
      <c r="W441" s="138"/>
      <c r="X441" s="138"/>
      <c r="Y441" s="139"/>
      <c r="Z441" s="138"/>
      <c r="AA441" s="138"/>
      <c r="AB441" s="138"/>
      <c r="AC441" s="139"/>
    </row>
    <row r="442" spans="1:29" ht="9.75" customHeight="1">
      <c r="A442" s="135"/>
      <c r="B442" s="138"/>
      <c r="C442" s="138"/>
      <c r="D442" s="292"/>
      <c r="E442" s="293"/>
      <c r="F442" s="293"/>
      <c r="G442" s="293"/>
      <c r="H442" s="293"/>
      <c r="I442" s="293"/>
      <c r="J442" s="294"/>
      <c r="K442" s="138"/>
      <c r="L442" s="136"/>
      <c r="M442" s="1" t="s">
        <v>106</v>
      </c>
      <c r="N442" s="141"/>
      <c r="P442" s="135"/>
      <c r="Q442" s="138"/>
      <c r="R442" s="138"/>
      <c r="S442" s="292"/>
      <c r="T442" s="293"/>
      <c r="U442" s="293"/>
      <c r="V442" s="293"/>
      <c r="W442" s="293"/>
      <c r="X442" s="293"/>
      <c r="Y442" s="294"/>
      <c r="Z442" s="138"/>
      <c r="AA442" s="136"/>
      <c r="AB442" s="1" t="s">
        <v>106</v>
      </c>
      <c r="AC442" s="141"/>
    </row>
    <row r="443" spans="1:29" ht="4.5" customHeight="1">
      <c r="A443" s="135"/>
      <c r="B443" s="138"/>
      <c r="C443" s="138"/>
      <c r="D443" s="293"/>
      <c r="E443" s="293"/>
      <c r="F443" s="293"/>
      <c r="G443" s="293"/>
      <c r="H443" s="293"/>
      <c r="I443" s="293"/>
      <c r="J443" s="294"/>
      <c r="K443" s="138"/>
      <c r="L443" s="138"/>
      <c r="M443" s="138"/>
      <c r="N443" s="139"/>
      <c r="P443" s="135"/>
      <c r="Q443" s="138"/>
      <c r="R443" s="138"/>
      <c r="S443" s="293"/>
      <c r="T443" s="293"/>
      <c r="U443" s="293"/>
      <c r="V443" s="293"/>
      <c r="W443" s="293"/>
      <c r="X443" s="293"/>
      <c r="Y443" s="294"/>
      <c r="Z443" s="138"/>
      <c r="AA443" s="138"/>
      <c r="AB443" s="138"/>
      <c r="AC443" s="139"/>
    </row>
    <row r="444" spans="1:29" ht="9.75" customHeight="1">
      <c r="A444" s="135"/>
      <c r="B444" s="138"/>
      <c r="C444" s="138"/>
      <c r="D444" s="293"/>
      <c r="E444" s="293"/>
      <c r="F444" s="293"/>
      <c r="G444" s="293"/>
      <c r="H444" s="293"/>
      <c r="I444" s="293"/>
      <c r="J444" s="294"/>
      <c r="K444" s="138"/>
      <c r="L444" s="136"/>
      <c r="M444" s="1" t="s">
        <v>109</v>
      </c>
      <c r="N444" s="141"/>
      <c r="P444" s="135"/>
      <c r="Q444" s="138"/>
      <c r="R444" s="138"/>
      <c r="S444" s="293"/>
      <c r="T444" s="293"/>
      <c r="U444" s="293"/>
      <c r="V444" s="293"/>
      <c r="W444" s="293"/>
      <c r="X444" s="293"/>
      <c r="Y444" s="294"/>
      <c r="Z444" s="138"/>
      <c r="AA444" s="136"/>
      <c r="AB444" s="1" t="s">
        <v>109</v>
      </c>
      <c r="AC444" s="141"/>
    </row>
    <row r="445" spans="1:29" ht="4.5" customHeight="1">
      <c r="A445" s="97"/>
      <c r="B445" s="98"/>
      <c r="C445" s="98"/>
      <c r="D445" s="98"/>
      <c r="E445" s="98"/>
      <c r="F445" s="98"/>
      <c r="G445" s="98"/>
      <c r="H445" s="98"/>
      <c r="I445" s="98"/>
      <c r="J445" s="144"/>
      <c r="K445" s="98"/>
      <c r="L445" s="98"/>
      <c r="M445" s="98"/>
      <c r="N445" s="139"/>
      <c r="P445" s="97"/>
      <c r="Q445" s="98"/>
      <c r="R445" s="98"/>
      <c r="S445" s="98"/>
      <c r="T445" s="98"/>
      <c r="U445" s="98"/>
      <c r="V445" s="98"/>
      <c r="W445" s="98"/>
      <c r="X445" s="98"/>
      <c r="Y445" s="144"/>
      <c r="Z445" s="98"/>
      <c r="AA445" s="98"/>
      <c r="AB445" s="98"/>
      <c r="AC445" s="139"/>
    </row>
    <row r="446" spans="13:29" ht="4.5" customHeight="1">
      <c r="M446" s="138"/>
      <c r="N446" s="63"/>
      <c r="AB446" s="138"/>
      <c r="AC446" s="63"/>
    </row>
    <row r="447" spans="1:29" ht="4.5" customHeight="1">
      <c r="A447" s="95"/>
      <c r="B447" s="96"/>
      <c r="C447" s="96"/>
      <c r="D447" s="96"/>
      <c r="E447" s="96"/>
      <c r="F447" s="96"/>
      <c r="G447" s="96"/>
      <c r="H447" s="96"/>
      <c r="I447" s="96"/>
      <c r="J447" s="96"/>
      <c r="K447" s="96"/>
      <c r="L447" s="96"/>
      <c r="M447" s="96"/>
      <c r="N447" s="139"/>
      <c r="P447" s="95"/>
      <c r="Q447" s="96"/>
      <c r="R447" s="96"/>
      <c r="S447" s="96"/>
      <c r="T447" s="96"/>
      <c r="U447" s="96"/>
      <c r="V447" s="96"/>
      <c r="W447" s="96"/>
      <c r="X447" s="96"/>
      <c r="Y447" s="96"/>
      <c r="Z447" s="96"/>
      <c r="AA447" s="96"/>
      <c r="AB447" s="96"/>
      <c r="AC447" s="139"/>
    </row>
    <row r="448" spans="1:29" ht="9.75" customHeight="1">
      <c r="A448" s="135"/>
      <c r="B448" s="136"/>
      <c r="C448" s="137" t="s">
        <v>101</v>
      </c>
      <c r="D448" s="137"/>
      <c r="E448" s="136"/>
      <c r="F448" s="137" t="s">
        <v>102</v>
      </c>
      <c r="G448" s="137"/>
      <c r="H448" s="136"/>
      <c r="I448" s="137" t="s">
        <v>103</v>
      </c>
      <c r="J448" s="137"/>
      <c r="K448" s="137"/>
      <c r="M448" s="138"/>
      <c r="N448" s="139"/>
      <c r="P448" s="135"/>
      <c r="Q448" s="136"/>
      <c r="R448" s="137" t="s">
        <v>101</v>
      </c>
      <c r="S448" s="137"/>
      <c r="T448" s="136"/>
      <c r="U448" s="137" t="s">
        <v>102</v>
      </c>
      <c r="V448" s="137"/>
      <c r="W448" s="136"/>
      <c r="X448" s="137" t="s">
        <v>103</v>
      </c>
      <c r="Y448" s="137"/>
      <c r="Z448" s="137"/>
      <c r="AB448" s="138"/>
      <c r="AC448" s="139"/>
    </row>
    <row r="449" spans="1:29" ht="4.5" customHeight="1">
      <c r="A449" s="135"/>
      <c r="M449" s="138"/>
      <c r="N449" s="139"/>
      <c r="P449" s="135"/>
      <c r="AB449" s="138"/>
      <c r="AC449" s="139"/>
    </row>
    <row r="450" spans="1:29" ht="12.75" customHeight="1">
      <c r="A450" s="95"/>
      <c r="B450" s="96"/>
      <c r="C450" s="140" t="s">
        <v>104</v>
      </c>
      <c r="D450" s="140" t="s">
        <v>110</v>
      </c>
      <c r="E450" s="96"/>
      <c r="F450" s="140"/>
      <c r="G450" s="140"/>
      <c r="H450" s="96"/>
      <c r="I450" s="96"/>
      <c r="J450" s="131"/>
      <c r="M450" s="138"/>
      <c r="N450" s="139"/>
      <c r="P450" s="95"/>
      <c r="Q450" s="96"/>
      <c r="R450" s="140" t="s">
        <v>104</v>
      </c>
      <c r="S450" s="140" t="s">
        <v>110</v>
      </c>
      <c r="T450" s="96"/>
      <c r="U450" s="140"/>
      <c r="V450" s="140"/>
      <c r="W450" s="96"/>
      <c r="X450" s="96"/>
      <c r="Y450" s="131"/>
      <c r="AB450" s="138"/>
      <c r="AC450" s="139"/>
    </row>
    <row r="451" spans="1:29" ht="4.5" customHeight="1">
      <c r="A451" s="135"/>
      <c r="B451" s="138"/>
      <c r="C451" s="1"/>
      <c r="D451" s="1"/>
      <c r="E451" s="138"/>
      <c r="F451" s="1"/>
      <c r="G451" s="1"/>
      <c r="H451" s="138"/>
      <c r="I451" s="138"/>
      <c r="J451" s="139"/>
      <c r="M451" s="138"/>
      <c r="N451" s="139"/>
      <c r="P451" s="135"/>
      <c r="Q451" s="138"/>
      <c r="R451" s="1"/>
      <c r="S451" s="1"/>
      <c r="T451" s="138"/>
      <c r="U451" s="1"/>
      <c r="V451" s="1"/>
      <c r="W451" s="138"/>
      <c r="X451" s="138"/>
      <c r="Y451" s="139"/>
      <c r="AB451" s="138"/>
      <c r="AC451" s="139"/>
    </row>
    <row r="452" spans="1:29" ht="9.75" customHeight="1">
      <c r="A452" s="135"/>
      <c r="B452" s="138"/>
      <c r="C452" s="287">
        <f>Raster!B7</f>
        <v>74</v>
      </c>
      <c r="D452" s="289" t="str">
        <f>Raster!C7</f>
        <v>Siebel, Dominic</v>
      </c>
      <c r="E452" s="290"/>
      <c r="F452" s="290"/>
      <c r="G452" s="290"/>
      <c r="H452" s="290"/>
      <c r="I452" s="290"/>
      <c r="J452" s="291"/>
      <c r="L452" s="136"/>
      <c r="M452" s="1" t="s">
        <v>106</v>
      </c>
      <c r="N452" s="141"/>
      <c r="P452" s="135"/>
      <c r="Q452" s="138"/>
      <c r="R452" s="287">
        <f>Raster!B10</f>
        <v>77</v>
      </c>
      <c r="S452" s="289" t="str">
        <f>Raster!C10</f>
        <v>Hackenberg, Simon</v>
      </c>
      <c r="T452" s="290"/>
      <c r="U452" s="290"/>
      <c r="V452" s="290"/>
      <c r="W452" s="290"/>
      <c r="X452" s="290"/>
      <c r="Y452" s="291"/>
      <c r="AA452" s="136"/>
      <c r="AB452" s="1" t="s">
        <v>106</v>
      </c>
      <c r="AC452" s="141"/>
    </row>
    <row r="453" spans="1:29" ht="4.5" customHeight="1">
      <c r="A453" s="135"/>
      <c r="B453" s="138"/>
      <c r="C453" s="288"/>
      <c r="D453" s="290"/>
      <c r="E453" s="290"/>
      <c r="F453" s="290"/>
      <c r="G453" s="290"/>
      <c r="H453" s="290"/>
      <c r="I453" s="290"/>
      <c r="J453" s="291"/>
      <c r="M453" s="138"/>
      <c r="N453" s="139"/>
      <c r="P453" s="135"/>
      <c r="Q453" s="138"/>
      <c r="R453" s="288"/>
      <c r="S453" s="290"/>
      <c r="T453" s="290"/>
      <c r="U453" s="290"/>
      <c r="V453" s="290"/>
      <c r="W453" s="290"/>
      <c r="X453" s="290"/>
      <c r="Y453" s="291"/>
      <c r="AB453" s="138"/>
      <c r="AC453" s="139"/>
    </row>
    <row r="454" spans="1:29" ht="9.75" customHeight="1">
      <c r="A454" s="135"/>
      <c r="B454" s="138"/>
      <c r="C454" s="288"/>
      <c r="D454" s="290"/>
      <c r="E454" s="290"/>
      <c r="F454" s="290"/>
      <c r="G454" s="290"/>
      <c r="H454" s="290"/>
      <c r="I454" s="290"/>
      <c r="J454" s="291"/>
      <c r="L454" s="136"/>
      <c r="M454" s="1" t="s">
        <v>107</v>
      </c>
      <c r="N454" s="141"/>
      <c r="P454" s="135"/>
      <c r="Q454" s="138"/>
      <c r="R454" s="288"/>
      <c r="S454" s="290"/>
      <c r="T454" s="290"/>
      <c r="U454" s="290"/>
      <c r="V454" s="290"/>
      <c r="W454" s="290"/>
      <c r="X454" s="290"/>
      <c r="Y454" s="291"/>
      <c r="AA454" s="136"/>
      <c r="AB454" s="1" t="s">
        <v>107</v>
      </c>
      <c r="AC454" s="141"/>
    </row>
    <row r="455" spans="1:29" ht="4.5" customHeight="1">
      <c r="A455" s="135"/>
      <c r="B455" s="138"/>
      <c r="C455" s="288"/>
      <c r="D455" s="290"/>
      <c r="E455" s="290"/>
      <c r="F455" s="290"/>
      <c r="G455" s="290"/>
      <c r="H455" s="290"/>
      <c r="I455" s="290"/>
      <c r="J455" s="291"/>
      <c r="M455" s="138"/>
      <c r="N455" s="139"/>
      <c r="P455" s="135"/>
      <c r="Q455" s="138"/>
      <c r="R455" s="288"/>
      <c r="S455" s="290"/>
      <c r="T455" s="290"/>
      <c r="U455" s="290"/>
      <c r="V455" s="290"/>
      <c r="W455" s="290"/>
      <c r="X455" s="290"/>
      <c r="Y455" s="291"/>
      <c r="AB455" s="138"/>
      <c r="AC455" s="139"/>
    </row>
    <row r="456" spans="1:29" ht="9.75" customHeight="1">
      <c r="A456" s="135"/>
      <c r="B456" s="138"/>
      <c r="C456" s="288"/>
      <c r="D456" s="290"/>
      <c r="E456" s="290"/>
      <c r="F456" s="290"/>
      <c r="G456" s="290"/>
      <c r="H456" s="290"/>
      <c r="I456" s="290"/>
      <c r="J456" s="291"/>
      <c r="L456" s="142"/>
      <c r="M456" s="1" t="s">
        <v>107</v>
      </c>
      <c r="N456" s="141"/>
      <c r="P456" s="135"/>
      <c r="Q456" s="138"/>
      <c r="R456" s="288"/>
      <c r="S456" s="290"/>
      <c r="T456" s="290"/>
      <c r="U456" s="290"/>
      <c r="V456" s="290"/>
      <c r="W456" s="290"/>
      <c r="X456" s="290"/>
      <c r="Y456" s="291"/>
      <c r="AA456" s="142"/>
      <c r="AB456" s="1" t="s">
        <v>107</v>
      </c>
      <c r="AC456" s="141"/>
    </row>
    <row r="457" spans="1:29" ht="4.5" customHeight="1">
      <c r="A457" s="97"/>
      <c r="B457" s="98"/>
      <c r="C457" s="98"/>
      <c r="D457" s="98"/>
      <c r="E457" s="98"/>
      <c r="F457" s="98"/>
      <c r="G457" s="98"/>
      <c r="H457" s="98"/>
      <c r="I457" s="98"/>
      <c r="J457" s="139"/>
      <c r="L457" s="96"/>
      <c r="M457" s="143"/>
      <c r="N457" s="141"/>
      <c r="P457" s="97"/>
      <c r="Q457" s="98"/>
      <c r="R457" s="98"/>
      <c r="S457" s="98"/>
      <c r="T457" s="98"/>
      <c r="U457" s="98"/>
      <c r="V457" s="98"/>
      <c r="W457" s="98"/>
      <c r="X457" s="98"/>
      <c r="Y457" s="139"/>
      <c r="AA457" s="96"/>
      <c r="AB457" s="143"/>
      <c r="AC457" s="141"/>
    </row>
    <row r="458" spans="1:29" ht="12.75" customHeight="1">
      <c r="A458" s="95"/>
      <c r="B458" s="96"/>
      <c r="C458" s="96"/>
      <c r="D458" s="140" t="s">
        <v>108</v>
      </c>
      <c r="E458" s="96"/>
      <c r="F458" s="140"/>
      <c r="G458" s="140"/>
      <c r="H458" s="96"/>
      <c r="I458" s="96"/>
      <c r="J458" s="131"/>
      <c r="K458" s="96"/>
      <c r="L458" s="96"/>
      <c r="M458" s="96"/>
      <c r="N458" s="131"/>
      <c r="P458" s="95"/>
      <c r="Q458" s="96"/>
      <c r="R458" s="96"/>
      <c r="S458" s="140" t="s">
        <v>108</v>
      </c>
      <c r="T458" s="96"/>
      <c r="U458" s="140"/>
      <c r="V458" s="140"/>
      <c r="W458" s="96"/>
      <c r="X458" s="96"/>
      <c r="Y458" s="131"/>
      <c r="Z458" s="96"/>
      <c r="AA458" s="96"/>
      <c r="AB458" s="96"/>
      <c r="AC458" s="131"/>
    </row>
    <row r="459" spans="1:29" ht="4.5" customHeight="1">
      <c r="A459" s="135"/>
      <c r="B459" s="138"/>
      <c r="C459" s="138"/>
      <c r="D459" s="138"/>
      <c r="E459" s="138"/>
      <c r="F459" s="138"/>
      <c r="G459" s="138"/>
      <c r="H459" s="138"/>
      <c r="I459" s="138"/>
      <c r="J459" s="139"/>
      <c r="K459" s="138"/>
      <c r="L459" s="138"/>
      <c r="M459" s="138"/>
      <c r="N459" s="139"/>
      <c r="P459" s="135"/>
      <c r="Q459" s="138"/>
      <c r="R459" s="138"/>
      <c r="S459" s="138"/>
      <c r="T459" s="138"/>
      <c r="U459" s="138"/>
      <c r="V459" s="138"/>
      <c r="W459" s="138"/>
      <c r="X459" s="138"/>
      <c r="Y459" s="139"/>
      <c r="Z459" s="138"/>
      <c r="AA459" s="138"/>
      <c r="AB459" s="138"/>
      <c r="AC459" s="139"/>
    </row>
    <row r="460" spans="1:29" ht="9.75" customHeight="1">
      <c r="A460" s="135"/>
      <c r="B460" s="138"/>
      <c r="C460" s="138"/>
      <c r="D460" s="292"/>
      <c r="E460" s="293"/>
      <c r="F460" s="293"/>
      <c r="G460" s="293"/>
      <c r="H460" s="293"/>
      <c r="I460" s="293"/>
      <c r="J460" s="294"/>
      <c r="K460" s="138"/>
      <c r="L460" s="136"/>
      <c r="M460" s="1" t="s">
        <v>106</v>
      </c>
      <c r="N460" s="141"/>
      <c r="P460" s="135"/>
      <c r="Q460" s="138"/>
      <c r="R460" s="138"/>
      <c r="S460" s="292"/>
      <c r="T460" s="293"/>
      <c r="U460" s="293"/>
      <c r="V460" s="293"/>
      <c r="W460" s="293"/>
      <c r="X460" s="293"/>
      <c r="Y460" s="294"/>
      <c r="Z460" s="138"/>
      <c r="AA460" s="136"/>
      <c r="AB460" s="1" t="s">
        <v>106</v>
      </c>
      <c r="AC460" s="141"/>
    </row>
    <row r="461" spans="1:29" ht="4.5" customHeight="1">
      <c r="A461" s="135"/>
      <c r="B461" s="138"/>
      <c r="C461" s="138"/>
      <c r="D461" s="293"/>
      <c r="E461" s="293"/>
      <c r="F461" s="293"/>
      <c r="G461" s="293"/>
      <c r="H461" s="293"/>
      <c r="I461" s="293"/>
      <c r="J461" s="294"/>
      <c r="K461" s="138"/>
      <c r="L461" s="138"/>
      <c r="M461" s="138"/>
      <c r="N461" s="139"/>
      <c r="P461" s="135"/>
      <c r="Q461" s="138"/>
      <c r="R461" s="138"/>
      <c r="S461" s="293"/>
      <c r="T461" s="293"/>
      <c r="U461" s="293"/>
      <c r="V461" s="293"/>
      <c r="W461" s="293"/>
      <c r="X461" s="293"/>
      <c r="Y461" s="294"/>
      <c r="Z461" s="138"/>
      <c r="AA461" s="138"/>
      <c r="AB461" s="138"/>
      <c r="AC461" s="139"/>
    </row>
    <row r="462" spans="1:29" ht="9.75" customHeight="1">
      <c r="A462" s="135"/>
      <c r="B462" s="138"/>
      <c r="C462" s="138"/>
      <c r="D462" s="293"/>
      <c r="E462" s="293"/>
      <c r="F462" s="293"/>
      <c r="G462" s="293"/>
      <c r="H462" s="293"/>
      <c r="I462" s="293"/>
      <c r="J462" s="294"/>
      <c r="K462" s="138"/>
      <c r="L462" s="136"/>
      <c r="M462" s="1" t="s">
        <v>109</v>
      </c>
      <c r="N462" s="141"/>
      <c r="P462" s="135"/>
      <c r="Q462" s="138"/>
      <c r="R462" s="138"/>
      <c r="S462" s="293"/>
      <c r="T462" s="293"/>
      <c r="U462" s="293"/>
      <c r="V462" s="293"/>
      <c r="W462" s="293"/>
      <c r="X462" s="293"/>
      <c r="Y462" s="294"/>
      <c r="Z462" s="138"/>
      <c r="AA462" s="136"/>
      <c r="AB462" s="1" t="s">
        <v>109</v>
      </c>
      <c r="AC462" s="141"/>
    </row>
    <row r="463" spans="1:29" ht="4.5" customHeight="1">
      <c r="A463" s="97"/>
      <c r="B463" s="98"/>
      <c r="C463" s="98"/>
      <c r="D463" s="98"/>
      <c r="E463" s="98"/>
      <c r="F463" s="98"/>
      <c r="G463" s="98"/>
      <c r="H463" s="98"/>
      <c r="I463" s="98"/>
      <c r="J463" s="144"/>
      <c r="K463" s="98"/>
      <c r="L463" s="98"/>
      <c r="M463" s="98"/>
      <c r="N463" s="144"/>
      <c r="P463" s="97"/>
      <c r="Q463" s="98"/>
      <c r="R463" s="98"/>
      <c r="S463" s="98"/>
      <c r="T463" s="98"/>
      <c r="U463" s="98"/>
      <c r="V463" s="98"/>
      <c r="W463" s="98"/>
      <c r="X463" s="98"/>
      <c r="Y463" s="144"/>
      <c r="Z463" s="98"/>
      <c r="AA463" s="98"/>
      <c r="AB463" s="98"/>
      <c r="AC463" s="144"/>
    </row>
    <row r="464" spans="1:29" ht="4.5" customHeight="1">
      <c r="A464" s="138"/>
      <c r="B464" s="138"/>
      <c r="C464" s="138"/>
      <c r="D464" s="138"/>
      <c r="E464" s="138"/>
      <c r="F464" s="138"/>
      <c r="G464" s="138"/>
      <c r="H464" s="138"/>
      <c r="I464" s="138"/>
      <c r="J464" s="138"/>
      <c r="K464" s="138"/>
      <c r="L464" s="138"/>
      <c r="M464" s="138"/>
      <c r="N464" s="138"/>
      <c r="P464" s="138"/>
      <c r="Q464" s="138"/>
      <c r="R464" s="138"/>
      <c r="S464" s="138"/>
      <c r="T464" s="138"/>
      <c r="U464" s="138"/>
      <c r="V464" s="138"/>
      <c r="W464" s="138"/>
      <c r="X464" s="138"/>
      <c r="Y464" s="138"/>
      <c r="Z464" s="138"/>
      <c r="AA464" s="138"/>
      <c r="AB464" s="138"/>
      <c r="AC464" s="138"/>
    </row>
    <row r="465" spans="1:29" ht="12.75" customHeight="1">
      <c r="A465" s="301" t="s">
        <v>111</v>
      </c>
      <c r="B465" s="302"/>
      <c r="C465" s="303"/>
      <c r="D465" s="145" t="s">
        <v>64</v>
      </c>
      <c r="E465" s="146"/>
      <c r="F465" s="146"/>
      <c r="G465" s="146"/>
      <c r="H465" s="146"/>
      <c r="I465" s="146"/>
      <c r="J465" s="146"/>
      <c r="K465" s="146"/>
      <c r="L465" s="146"/>
      <c r="M465" s="146"/>
      <c r="N465" s="147"/>
      <c r="P465" s="301" t="s">
        <v>111</v>
      </c>
      <c r="Q465" s="302"/>
      <c r="R465" s="303"/>
      <c r="S465" s="145" t="s">
        <v>64</v>
      </c>
      <c r="T465" s="146"/>
      <c r="U465" s="146"/>
      <c r="V465" s="146"/>
      <c r="W465" s="146"/>
      <c r="X465" s="146"/>
      <c r="Y465" s="146"/>
      <c r="Z465" s="146"/>
      <c r="AA465" s="146"/>
      <c r="AB465" s="146"/>
      <c r="AC465" s="147"/>
    </row>
    <row r="466" spans="1:29" ht="12.75" customHeight="1">
      <c r="A466" s="304"/>
      <c r="B466" s="305"/>
      <c r="C466" s="306"/>
      <c r="D466" s="148" t="s">
        <v>66</v>
      </c>
      <c r="E466" s="149" t="s">
        <v>67</v>
      </c>
      <c r="F466" s="147"/>
      <c r="G466" s="150" t="s">
        <v>68</v>
      </c>
      <c r="H466" s="149" t="s">
        <v>69</v>
      </c>
      <c r="I466" s="151"/>
      <c r="J466" s="150" t="s">
        <v>70</v>
      </c>
      <c r="K466" s="149" t="s">
        <v>112</v>
      </c>
      <c r="L466" s="146"/>
      <c r="M466" s="147"/>
      <c r="N466" s="150" t="s">
        <v>113</v>
      </c>
      <c r="P466" s="304"/>
      <c r="Q466" s="305"/>
      <c r="R466" s="306"/>
      <c r="S466" s="148" t="s">
        <v>66</v>
      </c>
      <c r="T466" s="149" t="s">
        <v>67</v>
      </c>
      <c r="U466" s="147"/>
      <c r="V466" s="150" t="s">
        <v>68</v>
      </c>
      <c r="W466" s="149" t="s">
        <v>69</v>
      </c>
      <c r="X466" s="151"/>
      <c r="Y466" s="150" t="s">
        <v>70</v>
      </c>
      <c r="Z466" s="149" t="s">
        <v>112</v>
      </c>
      <c r="AA466" s="146"/>
      <c r="AB466" s="147"/>
      <c r="AC466" s="150" t="s">
        <v>113</v>
      </c>
    </row>
    <row r="467" spans="1:29" ht="18" customHeight="1">
      <c r="A467" s="95"/>
      <c r="B467" s="152">
        <v>1</v>
      </c>
      <c r="C467" s="152"/>
      <c r="D467" s="142"/>
      <c r="E467" s="96"/>
      <c r="F467" s="131"/>
      <c r="G467" s="131"/>
      <c r="H467" s="96"/>
      <c r="I467" s="131"/>
      <c r="J467" s="131"/>
      <c r="K467" s="153"/>
      <c r="L467" s="153"/>
      <c r="M467" s="154"/>
      <c r="N467" s="154"/>
      <c r="P467" s="95"/>
      <c r="Q467" s="152">
        <v>1</v>
      </c>
      <c r="R467" s="152"/>
      <c r="S467" s="142"/>
      <c r="T467" s="96"/>
      <c r="U467" s="131"/>
      <c r="V467" s="131"/>
      <c r="W467" s="96"/>
      <c r="X467" s="131"/>
      <c r="Y467" s="131"/>
      <c r="Z467" s="153"/>
      <c r="AA467" s="153"/>
      <c r="AB467" s="154"/>
      <c r="AC467" s="154"/>
    </row>
    <row r="468" spans="1:29" ht="18" customHeight="1">
      <c r="A468" s="155"/>
      <c r="B468" s="156">
        <v>2</v>
      </c>
      <c r="C468" s="156"/>
      <c r="D468" s="136"/>
      <c r="E468" s="63"/>
      <c r="F468" s="157"/>
      <c r="G468" s="157"/>
      <c r="H468" s="63"/>
      <c r="I468" s="157"/>
      <c r="J468" s="157"/>
      <c r="K468" s="158"/>
      <c r="L468" s="158"/>
      <c r="M468" s="159"/>
      <c r="N468" s="159"/>
      <c r="P468" s="155"/>
      <c r="Q468" s="156">
        <v>2</v>
      </c>
      <c r="R468" s="156"/>
      <c r="S468" s="136"/>
      <c r="T468" s="63"/>
      <c r="U468" s="157"/>
      <c r="V468" s="157"/>
      <c r="W468" s="63"/>
      <c r="X468" s="157"/>
      <c r="Y468" s="157"/>
      <c r="Z468" s="158"/>
      <c r="AA468" s="158"/>
      <c r="AB468" s="159"/>
      <c r="AC468" s="159"/>
    </row>
    <row r="469" spans="1:29" ht="9" customHeight="1">
      <c r="A469" s="96"/>
      <c r="B469" s="96"/>
      <c r="C469" s="96"/>
      <c r="D469" s="96"/>
      <c r="E469" s="96"/>
      <c r="F469" s="96"/>
      <c r="G469" s="96"/>
      <c r="H469" s="96"/>
      <c r="I469" s="96"/>
      <c r="J469" s="96"/>
      <c r="K469" s="96"/>
      <c r="L469" s="96"/>
      <c r="M469" s="96"/>
      <c r="N469" s="96"/>
      <c r="P469" s="96"/>
      <c r="Q469" s="96"/>
      <c r="R469" s="96"/>
      <c r="S469" s="96"/>
      <c r="T469" s="96"/>
      <c r="U469" s="96"/>
      <c r="V469" s="96"/>
      <c r="W469" s="96"/>
      <c r="X469" s="96"/>
      <c r="Y469" s="96"/>
      <c r="Z469" s="96"/>
      <c r="AA469" s="96"/>
      <c r="AB469" s="96"/>
      <c r="AC469" s="96"/>
    </row>
    <row r="470" spans="2:29" ht="18" customHeight="1">
      <c r="B470" s="160" t="s">
        <v>114</v>
      </c>
      <c r="D470" s="161"/>
      <c r="E470" s="161"/>
      <c r="F470" s="161"/>
      <c r="G470" s="161"/>
      <c r="I470" s="160" t="s">
        <v>115</v>
      </c>
      <c r="J470" s="161"/>
      <c r="K470" s="162" t="s">
        <v>48</v>
      </c>
      <c r="L470" s="161"/>
      <c r="M470" s="161"/>
      <c r="N470" s="162" t="s">
        <v>116</v>
      </c>
      <c r="Q470" s="160" t="s">
        <v>114</v>
      </c>
      <c r="S470" s="161"/>
      <c r="T470" s="161"/>
      <c r="U470" s="161"/>
      <c r="V470" s="161"/>
      <c r="X470" s="160" t="s">
        <v>115</v>
      </c>
      <c r="Y470" s="161"/>
      <c r="Z470" s="162" t="s">
        <v>48</v>
      </c>
      <c r="AA470" s="161"/>
      <c r="AB470" s="161"/>
      <c r="AC470" s="162" t="s">
        <v>116</v>
      </c>
    </row>
    <row r="471" ht="9.75" customHeight="1"/>
    <row r="472" spans="1:29" ht="9.75" customHeight="1">
      <c r="A472" s="163" t="s">
        <v>117</v>
      </c>
      <c r="B472" s="146"/>
      <c r="C472" s="146"/>
      <c r="D472" s="146"/>
      <c r="E472" s="146"/>
      <c r="F472" s="146"/>
      <c r="G472" s="146"/>
      <c r="H472" s="164" t="s">
        <v>118</v>
      </c>
      <c r="I472" s="146"/>
      <c r="J472" s="146"/>
      <c r="K472" s="146"/>
      <c r="L472" s="146"/>
      <c r="M472" s="146"/>
      <c r="N472" s="147"/>
      <c r="P472" s="163" t="s">
        <v>117</v>
      </c>
      <c r="Q472" s="146"/>
      <c r="R472" s="146"/>
      <c r="S472" s="146"/>
      <c r="T472" s="146"/>
      <c r="U472" s="146"/>
      <c r="V472" s="146"/>
      <c r="W472" s="164" t="s">
        <v>118</v>
      </c>
      <c r="X472" s="146"/>
      <c r="Y472" s="146"/>
      <c r="Z472" s="146"/>
      <c r="AA472" s="146"/>
      <c r="AB472" s="146"/>
      <c r="AC472" s="147"/>
    </row>
    <row r="473" spans="1:29" ht="15.75" customHeight="1">
      <c r="A473" s="165"/>
      <c r="B473" s="298"/>
      <c r="C473" s="299"/>
      <c r="D473" s="299"/>
      <c r="E473" s="299"/>
      <c r="F473" s="299"/>
      <c r="G473" s="300"/>
      <c r="H473" s="166"/>
      <c r="I473" s="138"/>
      <c r="J473" s="138"/>
      <c r="K473" s="138"/>
      <c r="L473" s="138"/>
      <c r="M473" s="138"/>
      <c r="N473" s="139"/>
      <c r="P473" s="165"/>
      <c r="Q473" s="298"/>
      <c r="R473" s="299"/>
      <c r="S473" s="299"/>
      <c r="T473" s="299"/>
      <c r="U473" s="299"/>
      <c r="V473" s="300"/>
      <c r="W473" s="166"/>
      <c r="X473" s="138"/>
      <c r="Y473" s="138"/>
      <c r="Z473" s="138"/>
      <c r="AA473" s="138"/>
      <c r="AB473" s="138"/>
      <c r="AC473" s="139"/>
    </row>
    <row r="474" spans="1:29" ht="9.75" customHeight="1">
      <c r="A474" s="167" t="s">
        <v>119</v>
      </c>
      <c r="B474" s="96"/>
      <c r="C474" s="96"/>
      <c r="D474" s="96"/>
      <c r="E474" s="96"/>
      <c r="F474" s="96"/>
      <c r="G474" s="131"/>
      <c r="H474" s="168" t="s">
        <v>120</v>
      </c>
      <c r="I474" s="63"/>
      <c r="J474" s="157"/>
      <c r="K474" s="63"/>
      <c r="L474" s="169" t="s">
        <v>121</v>
      </c>
      <c r="M474" s="63"/>
      <c r="N474" s="157"/>
      <c r="P474" s="167" t="s">
        <v>119</v>
      </c>
      <c r="Q474" s="96"/>
      <c r="R474" s="96"/>
      <c r="S474" s="96"/>
      <c r="T474" s="96"/>
      <c r="U474" s="96"/>
      <c r="V474" s="131"/>
      <c r="W474" s="168" t="s">
        <v>120</v>
      </c>
      <c r="X474" s="63"/>
      <c r="Y474" s="157"/>
      <c r="Z474" s="63"/>
      <c r="AA474" s="169" t="s">
        <v>121</v>
      </c>
      <c r="AB474" s="63"/>
      <c r="AC474" s="157"/>
    </row>
    <row r="475" spans="1:29" ht="19.5" customHeight="1">
      <c r="A475" s="97"/>
      <c r="B475" s="298"/>
      <c r="C475" s="299"/>
      <c r="D475" s="299"/>
      <c r="E475" s="299"/>
      <c r="F475" s="299"/>
      <c r="G475" s="300"/>
      <c r="H475" s="97"/>
      <c r="I475" s="98"/>
      <c r="J475" s="157"/>
      <c r="K475" s="98"/>
      <c r="L475" s="98"/>
      <c r="M475" s="98"/>
      <c r="N475" s="144"/>
      <c r="P475" s="97"/>
      <c r="Q475" s="298"/>
      <c r="R475" s="299"/>
      <c r="S475" s="299"/>
      <c r="T475" s="299"/>
      <c r="U475" s="299"/>
      <c r="V475" s="300"/>
      <c r="W475" s="97"/>
      <c r="X475" s="98"/>
      <c r="Y475" s="157"/>
      <c r="Z475" s="98"/>
      <c r="AA475" s="98"/>
      <c r="AB475" s="98"/>
      <c r="AC475" s="144"/>
    </row>
    <row r="476" spans="1:29" ht="12.75" customHeight="1">
      <c r="A476" t="str">
        <f>$A$52</f>
        <v>Offenburg</v>
      </c>
      <c r="M476" s="311">
        <f>$M$52</f>
        <v>40677</v>
      </c>
      <c r="N476" s="270"/>
      <c r="P476" t="str">
        <f>$A$52</f>
        <v>Offenburg</v>
      </c>
      <c r="AB476" s="311">
        <f>$M$52</f>
        <v>40677</v>
      </c>
      <c r="AC476" s="270">
        <f>M476</f>
        <v>40677</v>
      </c>
    </row>
    <row r="478" spans="1:29" ht="24" customHeight="1">
      <c r="A478" s="128" t="str">
        <f>A425</f>
        <v>Schiedrichterzettel - Runde 5</v>
      </c>
      <c r="B478" s="129"/>
      <c r="C478" s="129"/>
      <c r="D478" s="129"/>
      <c r="E478" s="129"/>
      <c r="F478" s="129"/>
      <c r="G478" s="129"/>
      <c r="H478" s="129"/>
      <c r="I478" s="129"/>
      <c r="J478" s="129"/>
      <c r="K478" s="129"/>
      <c r="L478" s="129"/>
      <c r="M478" s="129"/>
      <c r="N478" s="129"/>
      <c r="P478" s="170"/>
      <c r="Q478" s="171"/>
      <c r="R478" s="171"/>
      <c r="S478" s="171"/>
      <c r="T478" s="171"/>
      <c r="U478" s="171"/>
      <c r="V478" s="171"/>
      <c r="W478" s="171"/>
      <c r="X478" s="171"/>
      <c r="Y478" s="171"/>
      <c r="Z478" s="171"/>
      <c r="AA478" s="171"/>
      <c r="AB478" s="171"/>
      <c r="AC478" s="171"/>
    </row>
    <row r="479" spans="1:29" ht="15.75" customHeight="1">
      <c r="A479" s="130" t="s">
        <v>97</v>
      </c>
      <c r="B479" s="96"/>
      <c r="C479" s="96"/>
      <c r="D479" s="131"/>
      <c r="E479" s="132" t="s">
        <v>98</v>
      </c>
      <c r="F479" s="96"/>
      <c r="G479" s="131"/>
      <c r="H479" s="130" t="s">
        <v>99</v>
      </c>
      <c r="I479" s="96"/>
      <c r="J479" s="132"/>
      <c r="K479" s="131"/>
      <c r="L479" s="132" t="s">
        <v>100</v>
      </c>
      <c r="M479" s="96"/>
      <c r="N479" s="131"/>
      <c r="P479" s="172"/>
      <c r="Q479" s="138"/>
      <c r="R479" s="138"/>
      <c r="S479" s="138"/>
      <c r="T479" s="172"/>
      <c r="U479" s="138"/>
      <c r="V479" s="138"/>
      <c r="W479" s="172"/>
      <c r="X479" s="138"/>
      <c r="Y479" s="172"/>
      <c r="Z479" s="138"/>
      <c r="AA479" s="172"/>
      <c r="AB479" s="138"/>
      <c r="AC479" s="138"/>
    </row>
    <row r="480" spans="1:29" ht="18" customHeight="1">
      <c r="A480" s="97"/>
      <c r="B480" s="98"/>
      <c r="C480" s="284">
        <f>$C$3</f>
        <v>40677</v>
      </c>
      <c r="D480" s="281"/>
      <c r="E480" s="98"/>
      <c r="F480" s="280"/>
      <c r="G480" s="281"/>
      <c r="H480" s="282" t="str">
        <f>$H$3</f>
        <v>Gruppe A</v>
      </c>
      <c r="I480" s="283"/>
      <c r="J480" s="283"/>
      <c r="K480" s="281"/>
      <c r="L480" s="282"/>
      <c r="M480" s="283"/>
      <c r="N480" s="281"/>
      <c r="P480" s="138"/>
      <c r="Q480" s="138"/>
      <c r="R480" s="285"/>
      <c r="S480" s="286"/>
      <c r="T480" s="138"/>
      <c r="U480" s="312"/>
      <c r="V480" s="286"/>
      <c r="W480" s="286"/>
      <c r="X480" s="286"/>
      <c r="Y480" s="286"/>
      <c r="Z480" s="286"/>
      <c r="AA480" s="286"/>
      <c r="AB480" s="286"/>
      <c r="AC480" s="286"/>
    </row>
    <row r="481" spans="1:29" ht="24.75" customHeight="1">
      <c r="A481" s="134"/>
      <c r="B481" s="133" t="str">
        <f>$B$4</f>
        <v>BaWü JG-RLT Top24</v>
      </c>
      <c r="L481" s="295" t="str">
        <f>$L$4</f>
        <v>Jungen U12</v>
      </c>
      <c r="M481" s="295"/>
      <c r="N481" s="295"/>
      <c r="P481" s="174"/>
      <c r="Q481" s="175"/>
      <c r="R481" s="138"/>
      <c r="S481" s="138"/>
      <c r="T481" s="138"/>
      <c r="U481" s="138"/>
      <c r="V481" s="138"/>
      <c r="W481" s="138"/>
      <c r="X481" s="138"/>
      <c r="Y481" s="138"/>
      <c r="Z481" s="138"/>
      <c r="AA481" s="313"/>
      <c r="AB481" s="313"/>
      <c r="AC481" s="313"/>
    </row>
    <row r="482" spans="1:29" ht="4.5" customHeight="1">
      <c r="A482" s="95"/>
      <c r="B482" s="96"/>
      <c r="C482" s="96"/>
      <c r="D482" s="96"/>
      <c r="E482" s="96"/>
      <c r="F482" s="96"/>
      <c r="G482" s="96"/>
      <c r="H482" s="96"/>
      <c r="I482" s="96"/>
      <c r="J482" s="96"/>
      <c r="K482" s="96"/>
      <c r="L482" s="96"/>
      <c r="M482" s="96"/>
      <c r="N482" s="131"/>
      <c r="P482" s="138"/>
      <c r="Q482" s="138"/>
      <c r="R482" s="138"/>
      <c r="S482" s="138"/>
      <c r="T482" s="138"/>
      <c r="U482" s="138"/>
      <c r="V482" s="138"/>
      <c r="W482" s="138"/>
      <c r="X482" s="138"/>
      <c r="Y482" s="138"/>
      <c r="Z482" s="138"/>
      <c r="AA482" s="138"/>
      <c r="AB482" s="138"/>
      <c r="AC482" s="138"/>
    </row>
    <row r="483" spans="1:29" ht="9.75" customHeight="1">
      <c r="A483" s="135"/>
      <c r="B483" s="136"/>
      <c r="C483" s="137" t="s">
        <v>101</v>
      </c>
      <c r="D483" s="137"/>
      <c r="E483" s="136"/>
      <c r="F483" s="137" t="s">
        <v>102</v>
      </c>
      <c r="G483" s="137"/>
      <c r="H483" s="136"/>
      <c r="I483" s="137" t="s">
        <v>103</v>
      </c>
      <c r="J483" s="137"/>
      <c r="K483" s="137"/>
      <c r="M483" s="138"/>
      <c r="N483" s="139"/>
      <c r="P483" s="138"/>
      <c r="Q483" s="138"/>
      <c r="R483" s="1"/>
      <c r="S483" s="1"/>
      <c r="T483" s="138"/>
      <c r="U483" s="1"/>
      <c r="V483" s="1"/>
      <c r="W483" s="138"/>
      <c r="X483" s="1"/>
      <c r="Y483" s="1"/>
      <c r="Z483" s="1"/>
      <c r="AA483" s="138"/>
      <c r="AB483" s="138"/>
      <c r="AC483" s="138"/>
    </row>
    <row r="484" spans="1:29" ht="4.5" customHeight="1">
      <c r="A484" s="135"/>
      <c r="M484" s="138"/>
      <c r="N484" s="139"/>
      <c r="P484" s="138"/>
      <c r="Q484" s="138"/>
      <c r="R484" s="138"/>
      <c r="S484" s="138"/>
      <c r="T484" s="138"/>
      <c r="U484" s="138"/>
      <c r="V484" s="138"/>
      <c r="W484" s="138"/>
      <c r="X484" s="138"/>
      <c r="Y484" s="138"/>
      <c r="Z484" s="138"/>
      <c r="AA484" s="138"/>
      <c r="AB484" s="138"/>
      <c r="AC484" s="138"/>
    </row>
    <row r="485" spans="1:29" ht="12.75" customHeight="1">
      <c r="A485" s="95"/>
      <c r="B485" s="96"/>
      <c r="C485" s="140" t="s">
        <v>104</v>
      </c>
      <c r="D485" s="140" t="s">
        <v>105</v>
      </c>
      <c r="E485" s="96"/>
      <c r="F485" s="140"/>
      <c r="G485" s="140"/>
      <c r="H485" s="96"/>
      <c r="I485" s="96"/>
      <c r="J485" s="131"/>
      <c r="M485" s="138"/>
      <c r="N485" s="139"/>
      <c r="P485" s="138"/>
      <c r="Q485" s="138"/>
      <c r="R485" s="1"/>
      <c r="S485" s="1"/>
      <c r="T485" s="138"/>
      <c r="U485" s="1"/>
      <c r="V485" s="1"/>
      <c r="W485" s="138"/>
      <c r="X485" s="138"/>
      <c r="Y485" s="138"/>
      <c r="Z485" s="138"/>
      <c r="AA485" s="138"/>
      <c r="AB485" s="138"/>
      <c r="AC485" s="138"/>
    </row>
    <row r="486" spans="1:29" ht="4.5" customHeight="1">
      <c r="A486" s="135"/>
      <c r="B486" s="138"/>
      <c r="C486" s="1"/>
      <c r="D486" s="1"/>
      <c r="E486" s="138"/>
      <c r="F486" s="1"/>
      <c r="G486" s="1"/>
      <c r="H486" s="138"/>
      <c r="I486" s="138"/>
      <c r="J486" s="139"/>
      <c r="M486" s="138"/>
      <c r="N486" s="139"/>
      <c r="P486" s="138"/>
      <c r="Q486" s="138"/>
      <c r="R486" s="1"/>
      <c r="S486" s="1"/>
      <c r="T486" s="138"/>
      <c r="U486" s="1"/>
      <c r="V486" s="1"/>
      <c r="W486" s="138"/>
      <c r="X486" s="138"/>
      <c r="Y486" s="138"/>
      <c r="Z486" s="138"/>
      <c r="AA486" s="138"/>
      <c r="AB486" s="138"/>
      <c r="AC486" s="138"/>
    </row>
    <row r="487" spans="1:29" ht="9.75" customHeight="1">
      <c r="A487" s="135"/>
      <c r="B487" s="138"/>
      <c r="C487" s="287">
        <f>Raster!B9</f>
        <v>76</v>
      </c>
      <c r="D487" s="289" t="str">
        <f>Raster!C9</f>
        <v>Pickan, Mika</v>
      </c>
      <c r="E487" s="290"/>
      <c r="F487" s="290"/>
      <c r="G487" s="290"/>
      <c r="H487" s="290"/>
      <c r="I487" s="290"/>
      <c r="J487" s="291"/>
      <c r="L487" s="136"/>
      <c r="M487" s="1" t="s">
        <v>106</v>
      </c>
      <c r="N487" s="141"/>
      <c r="P487" s="138"/>
      <c r="Q487" s="138"/>
      <c r="R487" s="287"/>
      <c r="S487" s="309"/>
      <c r="T487" s="310"/>
      <c r="U487" s="310"/>
      <c r="V487" s="310"/>
      <c r="W487" s="310"/>
      <c r="X487" s="310"/>
      <c r="Y487" s="310"/>
      <c r="Z487" s="138"/>
      <c r="AA487" s="138"/>
      <c r="AB487" s="1"/>
      <c r="AC487" s="1"/>
    </row>
    <row r="488" spans="1:29" ht="4.5" customHeight="1">
      <c r="A488" s="135"/>
      <c r="B488" s="138"/>
      <c r="C488" s="288"/>
      <c r="D488" s="290"/>
      <c r="E488" s="290"/>
      <c r="F488" s="290"/>
      <c r="G488" s="290"/>
      <c r="H488" s="290"/>
      <c r="I488" s="290"/>
      <c r="J488" s="291"/>
      <c r="M488" s="138"/>
      <c r="N488" s="139"/>
      <c r="P488" s="138"/>
      <c r="Q488" s="138"/>
      <c r="R488" s="308"/>
      <c r="S488" s="310"/>
      <c r="T488" s="310"/>
      <c r="U488" s="310"/>
      <c r="V488" s="310"/>
      <c r="W488" s="310"/>
      <c r="X488" s="310"/>
      <c r="Y488" s="310"/>
      <c r="Z488" s="138"/>
      <c r="AA488" s="138"/>
      <c r="AB488" s="138"/>
      <c r="AC488" s="138"/>
    </row>
    <row r="489" spans="1:29" ht="9.75" customHeight="1">
      <c r="A489" s="135"/>
      <c r="B489" s="138"/>
      <c r="C489" s="288"/>
      <c r="D489" s="290"/>
      <c r="E489" s="290"/>
      <c r="F489" s="290"/>
      <c r="G489" s="290"/>
      <c r="H489" s="290"/>
      <c r="I489" s="290"/>
      <c r="J489" s="291"/>
      <c r="L489" s="136"/>
      <c r="M489" s="1" t="s">
        <v>107</v>
      </c>
      <c r="N489" s="141"/>
      <c r="P489" s="138"/>
      <c r="Q489" s="138"/>
      <c r="R489" s="308"/>
      <c r="S489" s="310"/>
      <c r="T489" s="310"/>
      <c r="U489" s="310"/>
      <c r="V489" s="310"/>
      <c r="W489" s="310"/>
      <c r="X489" s="310"/>
      <c r="Y489" s="310"/>
      <c r="Z489" s="138"/>
      <c r="AA489" s="138"/>
      <c r="AB489" s="1"/>
      <c r="AC489" s="1"/>
    </row>
    <row r="490" spans="1:29" ht="4.5" customHeight="1">
      <c r="A490" s="135"/>
      <c r="B490" s="138"/>
      <c r="C490" s="288"/>
      <c r="D490" s="290"/>
      <c r="E490" s="290"/>
      <c r="F490" s="290"/>
      <c r="G490" s="290"/>
      <c r="H490" s="290"/>
      <c r="I490" s="290"/>
      <c r="J490" s="291"/>
      <c r="M490" s="138"/>
      <c r="N490" s="139"/>
      <c r="P490" s="138"/>
      <c r="Q490" s="138"/>
      <c r="R490" s="308"/>
      <c r="S490" s="310"/>
      <c r="T490" s="310"/>
      <c r="U490" s="310"/>
      <c r="V490" s="310"/>
      <c r="W490" s="310"/>
      <c r="X490" s="310"/>
      <c r="Y490" s="310"/>
      <c r="Z490" s="138"/>
      <c r="AA490" s="138"/>
      <c r="AB490" s="138"/>
      <c r="AC490" s="138"/>
    </row>
    <row r="491" spans="1:29" ht="9.75" customHeight="1">
      <c r="A491" s="135"/>
      <c r="B491" s="138"/>
      <c r="C491" s="288"/>
      <c r="D491" s="290"/>
      <c r="E491" s="290"/>
      <c r="F491" s="290"/>
      <c r="G491" s="290"/>
      <c r="H491" s="290"/>
      <c r="I491" s="290"/>
      <c r="J491" s="291"/>
      <c r="L491" s="142"/>
      <c r="M491" s="1" t="s">
        <v>107</v>
      </c>
      <c r="N491" s="141"/>
      <c r="P491" s="138"/>
      <c r="Q491" s="138"/>
      <c r="R491" s="308"/>
      <c r="S491" s="310"/>
      <c r="T491" s="310"/>
      <c r="U491" s="310"/>
      <c r="V491" s="310"/>
      <c r="W491" s="310"/>
      <c r="X491" s="310"/>
      <c r="Y491" s="310"/>
      <c r="Z491" s="138"/>
      <c r="AA491" s="138"/>
      <c r="AB491" s="1"/>
      <c r="AC491" s="1"/>
    </row>
    <row r="492" spans="1:29" ht="4.5" customHeight="1">
      <c r="A492" s="97"/>
      <c r="B492" s="98"/>
      <c r="C492" s="98"/>
      <c r="D492" s="98"/>
      <c r="E492" s="98"/>
      <c r="F492" s="98"/>
      <c r="G492" s="98"/>
      <c r="H492" s="98"/>
      <c r="I492" s="98"/>
      <c r="J492" s="139"/>
      <c r="L492" s="96"/>
      <c r="M492" s="143"/>
      <c r="N492" s="141"/>
      <c r="P492" s="138"/>
      <c r="Q492" s="138"/>
      <c r="R492" s="138"/>
      <c r="S492" s="138"/>
      <c r="T492" s="138"/>
      <c r="U492" s="138"/>
      <c r="V492" s="138"/>
      <c r="W492" s="138"/>
      <c r="X492" s="138"/>
      <c r="Y492" s="138"/>
      <c r="Z492" s="138"/>
      <c r="AA492" s="138"/>
      <c r="AB492" s="1"/>
      <c r="AC492" s="1"/>
    </row>
    <row r="493" spans="1:29" ht="12.75" customHeight="1">
      <c r="A493" s="95"/>
      <c r="B493" s="96"/>
      <c r="C493" s="96"/>
      <c r="D493" s="140" t="s">
        <v>108</v>
      </c>
      <c r="E493" s="96"/>
      <c r="F493" s="140"/>
      <c r="G493" s="140"/>
      <c r="H493" s="96"/>
      <c r="I493" s="96"/>
      <c r="J493" s="131"/>
      <c r="K493" s="96"/>
      <c r="L493" s="96"/>
      <c r="M493" s="96"/>
      <c r="N493" s="131"/>
      <c r="P493" s="138"/>
      <c r="Q493" s="138"/>
      <c r="R493" s="138"/>
      <c r="S493" s="1"/>
      <c r="T493" s="138"/>
      <c r="U493" s="1"/>
      <c r="V493" s="1"/>
      <c r="W493" s="138"/>
      <c r="X493" s="138"/>
      <c r="Y493" s="138"/>
      <c r="Z493" s="138"/>
      <c r="AA493" s="138"/>
      <c r="AB493" s="138"/>
      <c r="AC493" s="138"/>
    </row>
    <row r="494" spans="1:29" ht="4.5" customHeight="1">
      <c r="A494" s="135"/>
      <c r="B494" s="138"/>
      <c r="C494" s="138"/>
      <c r="D494" s="138"/>
      <c r="E494" s="138"/>
      <c r="F494" s="138"/>
      <c r="G494" s="138"/>
      <c r="H494" s="138"/>
      <c r="I494" s="138"/>
      <c r="J494" s="139"/>
      <c r="K494" s="138"/>
      <c r="L494" s="138"/>
      <c r="M494" s="138"/>
      <c r="N494" s="139"/>
      <c r="P494" s="138"/>
      <c r="Q494" s="138"/>
      <c r="R494" s="138"/>
      <c r="S494" s="138"/>
      <c r="T494" s="138"/>
      <c r="U494" s="138"/>
      <c r="V494" s="138"/>
      <c r="W494" s="138"/>
      <c r="X494" s="138"/>
      <c r="Y494" s="138"/>
      <c r="Z494" s="138"/>
      <c r="AA494" s="138"/>
      <c r="AB494" s="138"/>
      <c r="AC494" s="138"/>
    </row>
    <row r="495" spans="1:29" ht="9.75" customHeight="1">
      <c r="A495" s="135"/>
      <c r="B495" s="138"/>
      <c r="C495" s="138"/>
      <c r="D495" s="292"/>
      <c r="E495" s="293"/>
      <c r="F495" s="293"/>
      <c r="G495" s="293"/>
      <c r="H495" s="293"/>
      <c r="I495" s="293"/>
      <c r="J495" s="294"/>
      <c r="K495" s="138"/>
      <c r="L495" s="136"/>
      <c r="M495" s="1" t="s">
        <v>106</v>
      </c>
      <c r="N495" s="141"/>
      <c r="P495" s="138"/>
      <c r="Q495" s="138"/>
      <c r="R495" s="138"/>
      <c r="S495" s="292"/>
      <c r="T495" s="292"/>
      <c r="U495" s="292"/>
      <c r="V495" s="292"/>
      <c r="W495" s="292"/>
      <c r="X495" s="292"/>
      <c r="Y495" s="292"/>
      <c r="Z495" s="138"/>
      <c r="AA495" s="138"/>
      <c r="AB495" s="1"/>
      <c r="AC495" s="1"/>
    </row>
    <row r="496" spans="1:29" ht="4.5" customHeight="1">
      <c r="A496" s="135"/>
      <c r="B496" s="138"/>
      <c r="C496" s="138"/>
      <c r="D496" s="293"/>
      <c r="E496" s="293"/>
      <c r="F496" s="293"/>
      <c r="G496" s="293"/>
      <c r="H496" s="293"/>
      <c r="I496" s="293"/>
      <c r="J496" s="294"/>
      <c r="K496" s="138"/>
      <c r="L496" s="138"/>
      <c r="M496" s="138"/>
      <c r="N496" s="139"/>
      <c r="P496" s="138"/>
      <c r="Q496" s="138"/>
      <c r="R496" s="138"/>
      <c r="S496" s="292"/>
      <c r="T496" s="292"/>
      <c r="U496" s="292"/>
      <c r="V496" s="292"/>
      <c r="W496" s="292"/>
      <c r="X496" s="292"/>
      <c r="Y496" s="292"/>
      <c r="Z496" s="138"/>
      <c r="AA496" s="138"/>
      <c r="AB496" s="138"/>
      <c r="AC496" s="138"/>
    </row>
    <row r="497" spans="1:29" ht="9.75" customHeight="1">
      <c r="A497" s="135"/>
      <c r="B497" s="138"/>
      <c r="C497" s="138"/>
      <c r="D497" s="293"/>
      <c r="E497" s="293"/>
      <c r="F497" s="293"/>
      <c r="G497" s="293"/>
      <c r="H497" s="293"/>
      <c r="I497" s="293"/>
      <c r="J497" s="294"/>
      <c r="K497" s="138"/>
      <c r="L497" s="136"/>
      <c r="M497" s="1" t="s">
        <v>109</v>
      </c>
      <c r="N497" s="141"/>
      <c r="P497" s="138"/>
      <c r="Q497" s="138"/>
      <c r="R497" s="138"/>
      <c r="S497" s="292"/>
      <c r="T497" s="292"/>
      <c r="U497" s="292"/>
      <c r="V497" s="292"/>
      <c r="W497" s="292"/>
      <c r="X497" s="292"/>
      <c r="Y497" s="292"/>
      <c r="Z497" s="138"/>
      <c r="AA497" s="138"/>
      <c r="AB497" s="1"/>
      <c r="AC497" s="1"/>
    </row>
    <row r="498" spans="1:29" ht="4.5" customHeight="1">
      <c r="A498" s="97"/>
      <c r="B498" s="98"/>
      <c r="C498" s="98"/>
      <c r="D498" s="98"/>
      <c r="E498" s="98"/>
      <c r="F498" s="98"/>
      <c r="G498" s="98"/>
      <c r="H498" s="98"/>
      <c r="I498" s="98"/>
      <c r="J498" s="144"/>
      <c r="K498" s="98"/>
      <c r="L498" s="98"/>
      <c r="M498" s="98"/>
      <c r="N498" s="139"/>
      <c r="P498" s="138"/>
      <c r="Q498" s="138"/>
      <c r="R498" s="138"/>
      <c r="S498" s="138"/>
      <c r="T498" s="138"/>
      <c r="U498" s="138"/>
      <c r="V498" s="138"/>
      <c r="W498" s="138"/>
      <c r="X498" s="138"/>
      <c r="Y498" s="138"/>
      <c r="Z498" s="138"/>
      <c r="AA498" s="138"/>
      <c r="AB498" s="138"/>
      <c r="AC498" s="138"/>
    </row>
    <row r="499" spans="13:29" ht="4.5" customHeight="1">
      <c r="M499" s="138"/>
      <c r="N499" s="63"/>
      <c r="P499" s="138"/>
      <c r="Q499" s="138"/>
      <c r="R499" s="138"/>
      <c r="S499" s="138"/>
      <c r="T499" s="138"/>
      <c r="U499" s="138"/>
      <c r="V499" s="138"/>
      <c r="W499" s="138"/>
      <c r="X499" s="138"/>
      <c r="Y499" s="138"/>
      <c r="Z499" s="138"/>
      <c r="AA499" s="138"/>
      <c r="AB499" s="138"/>
      <c r="AC499" s="138"/>
    </row>
    <row r="500" spans="1:29" ht="4.5" customHeight="1">
      <c r="A500" s="95"/>
      <c r="B500" s="96"/>
      <c r="C500" s="96"/>
      <c r="D500" s="96"/>
      <c r="E500" s="96"/>
      <c r="F500" s="96"/>
      <c r="G500" s="96"/>
      <c r="H500" s="96"/>
      <c r="I500" s="96"/>
      <c r="J500" s="96"/>
      <c r="K500" s="96"/>
      <c r="L500" s="96"/>
      <c r="M500" s="96"/>
      <c r="N500" s="139"/>
      <c r="P500" s="138"/>
      <c r="Q500" s="138"/>
      <c r="R500" s="138"/>
      <c r="S500" s="138"/>
      <c r="T500" s="138"/>
      <c r="U500" s="138"/>
      <c r="V500" s="138"/>
      <c r="W500" s="138"/>
      <c r="X500" s="138"/>
      <c r="Y500" s="138"/>
      <c r="Z500" s="138"/>
      <c r="AA500" s="138"/>
      <c r="AB500" s="138"/>
      <c r="AC500" s="138"/>
    </row>
    <row r="501" spans="1:29" ht="9.75" customHeight="1">
      <c r="A501" s="135"/>
      <c r="B501" s="136"/>
      <c r="C501" s="137" t="s">
        <v>101</v>
      </c>
      <c r="D501" s="137"/>
      <c r="E501" s="136"/>
      <c r="F501" s="137" t="s">
        <v>102</v>
      </c>
      <c r="G501" s="137"/>
      <c r="H501" s="136"/>
      <c r="I501" s="137" t="s">
        <v>103</v>
      </c>
      <c r="J501" s="137"/>
      <c r="K501" s="137"/>
      <c r="M501" s="138"/>
      <c r="N501" s="139"/>
      <c r="P501" s="138"/>
      <c r="Q501" s="138"/>
      <c r="R501" s="1"/>
      <c r="S501" s="1"/>
      <c r="T501" s="138"/>
      <c r="U501" s="1"/>
      <c r="V501" s="1"/>
      <c r="W501" s="138"/>
      <c r="X501" s="1"/>
      <c r="Y501" s="1"/>
      <c r="Z501" s="1"/>
      <c r="AA501" s="138"/>
      <c r="AB501" s="138"/>
      <c r="AC501" s="138"/>
    </row>
    <row r="502" spans="1:29" ht="4.5" customHeight="1">
      <c r="A502" s="135"/>
      <c r="M502" s="138"/>
      <c r="N502" s="139"/>
      <c r="P502" s="138"/>
      <c r="Q502" s="138"/>
      <c r="R502" s="138"/>
      <c r="S502" s="138"/>
      <c r="T502" s="138"/>
      <c r="U502" s="138"/>
      <c r="V502" s="138"/>
      <c r="W502" s="138"/>
      <c r="X502" s="138"/>
      <c r="Y502" s="138"/>
      <c r="Z502" s="138"/>
      <c r="AA502" s="138"/>
      <c r="AB502" s="138"/>
      <c r="AC502" s="138"/>
    </row>
    <row r="503" spans="1:29" ht="12.75" customHeight="1">
      <c r="A503" s="95"/>
      <c r="B503" s="96"/>
      <c r="C503" s="140" t="s">
        <v>104</v>
      </c>
      <c r="D503" s="140" t="s">
        <v>110</v>
      </c>
      <c r="E503" s="96"/>
      <c r="F503" s="140"/>
      <c r="G503" s="140"/>
      <c r="H503" s="96"/>
      <c r="I503" s="96"/>
      <c r="J503" s="131"/>
      <c r="M503" s="138"/>
      <c r="N503" s="139"/>
      <c r="P503" s="138"/>
      <c r="Q503" s="138"/>
      <c r="R503" s="1"/>
      <c r="S503" s="1"/>
      <c r="T503" s="138"/>
      <c r="U503" s="1"/>
      <c r="V503" s="1"/>
      <c r="W503" s="138"/>
      <c r="X503" s="138"/>
      <c r="Y503" s="138"/>
      <c r="Z503" s="138"/>
      <c r="AA503" s="138"/>
      <c r="AB503" s="138"/>
      <c r="AC503" s="138"/>
    </row>
    <row r="504" spans="1:29" ht="4.5" customHeight="1">
      <c r="A504" s="135"/>
      <c r="B504" s="138"/>
      <c r="C504" s="1"/>
      <c r="D504" s="1"/>
      <c r="E504" s="138"/>
      <c r="F504" s="1"/>
      <c r="G504" s="1"/>
      <c r="H504" s="138"/>
      <c r="I504" s="138"/>
      <c r="J504" s="139"/>
      <c r="M504" s="138"/>
      <c r="N504" s="139"/>
      <c r="P504" s="138"/>
      <c r="Q504" s="138"/>
      <c r="R504" s="1"/>
      <c r="S504" s="1"/>
      <c r="T504" s="138"/>
      <c r="U504" s="1"/>
      <c r="V504" s="1"/>
      <c r="W504" s="138"/>
      <c r="X504" s="138"/>
      <c r="Y504" s="138"/>
      <c r="Z504" s="138"/>
      <c r="AA504" s="138"/>
      <c r="AB504" s="138"/>
      <c r="AC504" s="138"/>
    </row>
    <row r="505" spans="1:29" ht="9.75" customHeight="1">
      <c r="A505" s="135"/>
      <c r="B505" s="138"/>
      <c r="C505" s="287">
        <f>Raster!B11</f>
        <v>78</v>
      </c>
      <c r="D505" s="289" t="str">
        <f>Raster!C11</f>
        <v>Leupolz, Maximilian</v>
      </c>
      <c r="E505" s="290"/>
      <c r="F505" s="290"/>
      <c r="G505" s="290"/>
      <c r="H505" s="290"/>
      <c r="I505" s="290"/>
      <c r="J505" s="291"/>
      <c r="L505" s="136"/>
      <c r="M505" s="1" t="s">
        <v>106</v>
      </c>
      <c r="N505" s="141"/>
      <c r="P505" s="138"/>
      <c r="Q505" s="138"/>
      <c r="R505" s="287"/>
      <c r="S505" s="309"/>
      <c r="T505" s="310"/>
      <c r="U505" s="310"/>
      <c r="V505" s="310"/>
      <c r="W505" s="310"/>
      <c r="X505" s="310"/>
      <c r="Y505" s="310"/>
      <c r="Z505" s="138"/>
      <c r="AA505" s="138"/>
      <c r="AB505" s="1"/>
      <c r="AC505" s="1"/>
    </row>
    <row r="506" spans="1:29" ht="4.5" customHeight="1">
      <c r="A506" s="135"/>
      <c r="B506" s="138"/>
      <c r="C506" s="288"/>
      <c r="D506" s="290"/>
      <c r="E506" s="290"/>
      <c r="F506" s="290"/>
      <c r="G506" s="290"/>
      <c r="H506" s="290"/>
      <c r="I506" s="290"/>
      <c r="J506" s="291"/>
      <c r="M506" s="138"/>
      <c r="N506" s="139"/>
      <c r="P506" s="138"/>
      <c r="Q506" s="138"/>
      <c r="R506" s="308"/>
      <c r="S506" s="310"/>
      <c r="T506" s="310"/>
      <c r="U506" s="310"/>
      <c r="V506" s="310"/>
      <c r="W506" s="310"/>
      <c r="X506" s="310"/>
      <c r="Y506" s="310"/>
      <c r="Z506" s="138"/>
      <c r="AA506" s="138"/>
      <c r="AB506" s="138"/>
      <c r="AC506" s="138"/>
    </row>
    <row r="507" spans="1:29" ht="9.75" customHeight="1">
      <c r="A507" s="135"/>
      <c r="B507" s="138"/>
      <c r="C507" s="288"/>
      <c r="D507" s="290"/>
      <c r="E507" s="290"/>
      <c r="F507" s="290"/>
      <c r="G507" s="290"/>
      <c r="H507" s="290"/>
      <c r="I507" s="290"/>
      <c r="J507" s="291"/>
      <c r="L507" s="136"/>
      <c r="M507" s="1" t="s">
        <v>107</v>
      </c>
      <c r="N507" s="141"/>
      <c r="P507" s="138"/>
      <c r="Q507" s="138"/>
      <c r="R507" s="308"/>
      <c r="S507" s="310"/>
      <c r="T507" s="310"/>
      <c r="U507" s="310"/>
      <c r="V507" s="310"/>
      <c r="W507" s="310"/>
      <c r="X507" s="310"/>
      <c r="Y507" s="310"/>
      <c r="Z507" s="138"/>
      <c r="AA507" s="138"/>
      <c r="AB507" s="1"/>
      <c r="AC507" s="1"/>
    </row>
    <row r="508" spans="1:29" ht="4.5" customHeight="1">
      <c r="A508" s="135"/>
      <c r="B508" s="138"/>
      <c r="C508" s="288"/>
      <c r="D508" s="290"/>
      <c r="E508" s="290"/>
      <c r="F508" s="290"/>
      <c r="G508" s="290"/>
      <c r="H508" s="290"/>
      <c r="I508" s="290"/>
      <c r="J508" s="291"/>
      <c r="M508" s="138"/>
      <c r="N508" s="139"/>
      <c r="P508" s="138"/>
      <c r="Q508" s="138"/>
      <c r="R508" s="308"/>
      <c r="S508" s="310"/>
      <c r="T508" s="310"/>
      <c r="U508" s="310"/>
      <c r="V508" s="310"/>
      <c r="W508" s="310"/>
      <c r="X508" s="310"/>
      <c r="Y508" s="310"/>
      <c r="Z508" s="138"/>
      <c r="AA508" s="138"/>
      <c r="AB508" s="138"/>
      <c r="AC508" s="138"/>
    </row>
    <row r="509" spans="1:29" ht="9.75" customHeight="1">
      <c r="A509" s="135"/>
      <c r="B509" s="138"/>
      <c r="C509" s="288"/>
      <c r="D509" s="290"/>
      <c r="E509" s="290"/>
      <c r="F509" s="290"/>
      <c r="G509" s="290"/>
      <c r="H509" s="290"/>
      <c r="I509" s="290"/>
      <c r="J509" s="291"/>
      <c r="L509" s="142"/>
      <c r="M509" s="1" t="s">
        <v>107</v>
      </c>
      <c r="N509" s="141"/>
      <c r="P509" s="138"/>
      <c r="Q509" s="138"/>
      <c r="R509" s="308"/>
      <c r="S509" s="310"/>
      <c r="T509" s="310"/>
      <c r="U509" s="310"/>
      <c r="V509" s="310"/>
      <c r="W509" s="310"/>
      <c r="X509" s="310"/>
      <c r="Y509" s="310"/>
      <c r="Z509" s="138"/>
      <c r="AA509" s="138"/>
      <c r="AB509" s="1"/>
      <c r="AC509" s="1"/>
    </row>
    <row r="510" spans="1:29" ht="4.5" customHeight="1">
      <c r="A510" s="97"/>
      <c r="B510" s="98"/>
      <c r="C510" s="98"/>
      <c r="D510" s="98"/>
      <c r="E510" s="98"/>
      <c r="F510" s="98"/>
      <c r="G510" s="98"/>
      <c r="H510" s="98"/>
      <c r="I510" s="98"/>
      <c r="J510" s="139"/>
      <c r="L510" s="96"/>
      <c r="M510" s="143"/>
      <c r="N510" s="141"/>
      <c r="P510" s="138"/>
      <c r="Q510" s="138"/>
      <c r="R510" s="138"/>
      <c r="S510" s="138"/>
      <c r="T510" s="138"/>
      <c r="U510" s="138"/>
      <c r="V510" s="138"/>
      <c r="W510" s="138"/>
      <c r="X510" s="138"/>
      <c r="Y510" s="138"/>
      <c r="Z510" s="138"/>
      <c r="AA510" s="138"/>
      <c r="AB510" s="1"/>
      <c r="AC510" s="1"/>
    </row>
    <row r="511" spans="1:29" ht="12.75" customHeight="1">
      <c r="A511" s="95"/>
      <c r="B511" s="96"/>
      <c r="C511" s="96"/>
      <c r="D511" s="140" t="s">
        <v>108</v>
      </c>
      <c r="E511" s="96"/>
      <c r="F511" s="140"/>
      <c r="G511" s="140"/>
      <c r="H511" s="96"/>
      <c r="I511" s="96"/>
      <c r="J511" s="131"/>
      <c r="K511" s="96"/>
      <c r="L511" s="96"/>
      <c r="M511" s="96"/>
      <c r="N511" s="131"/>
      <c r="P511" s="138"/>
      <c r="Q511" s="138"/>
      <c r="R511" s="138"/>
      <c r="S511" s="1"/>
      <c r="T511" s="138"/>
      <c r="U511" s="1"/>
      <c r="V511" s="1"/>
      <c r="W511" s="138"/>
      <c r="X511" s="138"/>
      <c r="Y511" s="138"/>
      <c r="Z511" s="138"/>
      <c r="AA511" s="138"/>
      <c r="AB511" s="138"/>
      <c r="AC511" s="138"/>
    </row>
    <row r="512" spans="1:29" ht="4.5" customHeight="1">
      <c r="A512" s="135"/>
      <c r="B512" s="138"/>
      <c r="C512" s="138"/>
      <c r="D512" s="138"/>
      <c r="E512" s="138"/>
      <c r="F512" s="138"/>
      <c r="G512" s="138"/>
      <c r="H512" s="138"/>
      <c r="I512" s="138"/>
      <c r="J512" s="139"/>
      <c r="K512" s="138"/>
      <c r="L512" s="138"/>
      <c r="M512" s="138"/>
      <c r="N512" s="139"/>
      <c r="P512" s="138"/>
      <c r="Q512" s="138"/>
      <c r="R512" s="138"/>
      <c r="S512" s="138"/>
      <c r="T512" s="138"/>
      <c r="U512" s="138"/>
      <c r="V512" s="138"/>
      <c r="W512" s="138"/>
      <c r="X512" s="138"/>
      <c r="Y512" s="138"/>
      <c r="Z512" s="138"/>
      <c r="AA512" s="138"/>
      <c r="AB512" s="138"/>
      <c r="AC512" s="138"/>
    </row>
    <row r="513" spans="1:29" ht="9.75" customHeight="1">
      <c r="A513" s="135"/>
      <c r="B513" s="138"/>
      <c r="C513" s="138"/>
      <c r="D513" s="292"/>
      <c r="E513" s="293"/>
      <c r="F513" s="293"/>
      <c r="G513" s="293"/>
      <c r="H513" s="293"/>
      <c r="I513" s="293"/>
      <c r="J513" s="294"/>
      <c r="K513" s="138"/>
      <c r="L513" s="136"/>
      <c r="M513" s="1" t="s">
        <v>106</v>
      </c>
      <c r="N513" s="141"/>
      <c r="P513" s="138"/>
      <c r="Q513" s="138"/>
      <c r="R513" s="138"/>
      <c r="S513" s="292"/>
      <c r="T513" s="292"/>
      <c r="U513" s="292"/>
      <c r="V513" s="292"/>
      <c r="W513" s="292"/>
      <c r="X513" s="292"/>
      <c r="Y513" s="292"/>
      <c r="Z513" s="138"/>
      <c r="AA513" s="138"/>
      <c r="AB513" s="1"/>
      <c r="AC513" s="1"/>
    </row>
    <row r="514" spans="1:29" ht="4.5" customHeight="1">
      <c r="A514" s="135"/>
      <c r="B514" s="138"/>
      <c r="C514" s="138"/>
      <c r="D514" s="293"/>
      <c r="E514" s="293"/>
      <c r="F514" s="293"/>
      <c r="G514" s="293"/>
      <c r="H514" s="293"/>
      <c r="I514" s="293"/>
      <c r="J514" s="294"/>
      <c r="K514" s="138"/>
      <c r="L514" s="138"/>
      <c r="M514" s="138"/>
      <c r="N514" s="139"/>
      <c r="P514" s="138"/>
      <c r="Q514" s="138"/>
      <c r="R514" s="138"/>
      <c r="S514" s="292"/>
      <c r="T514" s="292"/>
      <c r="U514" s="292"/>
      <c r="V514" s="292"/>
      <c r="W514" s="292"/>
      <c r="X514" s="292"/>
      <c r="Y514" s="292"/>
      <c r="Z514" s="138"/>
      <c r="AA514" s="138"/>
      <c r="AB514" s="138"/>
      <c r="AC514" s="138"/>
    </row>
    <row r="515" spans="1:29" ht="9.75" customHeight="1">
      <c r="A515" s="135"/>
      <c r="B515" s="138"/>
      <c r="C515" s="138"/>
      <c r="D515" s="293"/>
      <c r="E515" s="293"/>
      <c r="F515" s="293"/>
      <c r="G515" s="293"/>
      <c r="H515" s="293"/>
      <c r="I515" s="293"/>
      <c r="J515" s="294"/>
      <c r="K515" s="138"/>
      <c r="L515" s="136"/>
      <c r="M515" s="1" t="s">
        <v>109</v>
      </c>
      <c r="N515" s="141"/>
      <c r="P515" s="138"/>
      <c r="Q515" s="138"/>
      <c r="R515" s="138"/>
      <c r="S515" s="292"/>
      <c r="T515" s="292"/>
      <c r="U515" s="292"/>
      <c r="V515" s="292"/>
      <c r="W515" s="292"/>
      <c r="X515" s="292"/>
      <c r="Y515" s="292"/>
      <c r="Z515" s="138"/>
      <c r="AA515" s="138"/>
      <c r="AB515" s="1"/>
      <c r="AC515" s="1"/>
    </row>
    <row r="516" spans="1:29" ht="4.5" customHeight="1">
      <c r="A516" s="97"/>
      <c r="B516" s="98"/>
      <c r="C516" s="98"/>
      <c r="D516" s="98"/>
      <c r="E516" s="98"/>
      <c r="F516" s="98"/>
      <c r="G516" s="98"/>
      <c r="H516" s="98"/>
      <c r="I516" s="98"/>
      <c r="J516" s="144"/>
      <c r="K516" s="98"/>
      <c r="L516" s="98"/>
      <c r="M516" s="98"/>
      <c r="N516" s="144"/>
      <c r="P516" s="138"/>
      <c r="Q516" s="138"/>
      <c r="R516" s="138"/>
      <c r="S516" s="138"/>
      <c r="T516" s="138"/>
      <c r="U516" s="138"/>
      <c r="V516" s="138"/>
      <c r="W516" s="138"/>
      <c r="X516" s="138"/>
      <c r="Y516" s="138"/>
      <c r="Z516" s="138"/>
      <c r="AA516" s="138"/>
      <c r="AB516" s="138"/>
      <c r="AC516" s="138"/>
    </row>
    <row r="517" spans="1:29" ht="4.5" customHeight="1">
      <c r="A517" s="138"/>
      <c r="B517" s="138"/>
      <c r="C517" s="138"/>
      <c r="D517" s="138"/>
      <c r="E517" s="138"/>
      <c r="F517" s="138"/>
      <c r="G517" s="138"/>
      <c r="H517" s="138"/>
      <c r="I517" s="138"/>
      <c r="J517" s="138"/>
      <c r="K517" s="138"/>
      <c r="L517" s="138"/>
      <c r="M517" s="138"/>
      <c r="N517" s="138"/>
      <c r="P517" s="138"/>
      <c r="Q517" s="138"/>
      <c r="R517" s="138"/>
      <c r="S517" s="138"/>
      <c r="T517" s="138"/>
      <c r="U517" s="138"/>
      <c r="V517" s="138"/>
      <c r="W517" s="138"/>
      <c r="X517" s="138"/>
      <c r="Y517" s="138"/>
      <c r="Z517" s="138"/>
      <c r="AA517" s="138"/>
      <c r="AB517" s="138"/>
      <c r="AC517" s="138"/>
    </row>
    <row r="518" spans="1:29" ht="12.75" customHeight="1">
      <c r="A518" s="301" t="s">
        <v>111</v>
      </c>
      <c r="B518" s="302"/>
      <c r="C518" s="303"/>
      <c r="D518" s="145" t="s">
        <v>64</v>
      </c>
      <c r="E518" s="146"/>
      <c r="F518" s="146"/>
      <c r="G518" s="146"/>
      <c r="H518" s="146"/>
      <c r="I518" s="146"/>
      <c r="J518" s="146"/>
      <c r="K518" s="146"/>
      <c r="L518" s="146"/>
      <c r="M518" s="146"/>
      <c r="N518" s="147"/>
      <c r="P518" s="286"/>
      <c r="Q518" s="308"/>
      <c r="R518" s="308"/>
      <c r="S518" s="176"/>
      <c r="T518" s="177"/>
      <c r="U518" s="177"/>
      <c r="V518" s="177"/>
      <c r="W518" s="177"/>
      <c r="X518" s="177"/>
      <c r="Y518" s="177"/>
      <c r="Z518" s="177"/>
      <c r="AA518" s="177"/>
      <c r="AB518" s="177"/>
      <c r="AC518" s="177"/>
    </row>
    <row r="519" spans="1:29" ht="12.75" customHeight="1">
      <c r="A519" s="304"/>
      <c r="B519" s="305"/>
      <c r="C519" s="306"/>
      <c r="D519" s="148" t="s">
        <v>66</v>
      </c>
      <c r="E519" s="149" t="s">
        <v>67</v>
      </c>
      <c r="F519" s="147"/>
      <c r="G519" s="150" t="s">
        <v>68</v>
      </c>
      <c r="H519" s="149" t="s">
        <v>69</v>
      </c>
      <c r="I519" s="151"/>
      <c r="J519" s="150" t="s">
        <v>70</v>
      </c>
      <c r="K519" s="149" t="s">
        <v>112</v>
      </c>
      <c r="L519" s="146"/>
      <c r="M519" s="147"/>
      <c r="N519" s="150" t="s">
        <v>113</v>
      </c>
      <c r="P519" s="308"/>
      <c r="Q519" s="308"/>
      <c r="R519" s="308"/>
      <c r="S519" s="178"/>
      <c r="T519" s="179"/>
      <c r="U519" s="177"/>
      <c r="V519" s="178"/>
      <c r="W519" s="179"/>
      <c r="X519" s="179"/>
      <c r="Y519" s="186"/>
      <c r="Z519" s="187"/>
      <c r="AA519" s="188"/>
      <c r="AB519" s="188"/>
      <c r="AC519" s="186"/>
    </row>
    <row r="520" spans="1:29" ht="18" customHeight="1">
      <c r="A520" s="95"/>
      <c r="B520" s="152">
        <v>1</v>
      </c>
      <c r="C520" s="152"/>
      <c r="D520" s="142"/>
      <c r="E520" s="96"/>
      <c r="F520" s="131"/>
      <c r="G520" s="131"/>
      <c r="H520" s="96"/>
      <c r="I520" s="131"/>
      <c r="J520" s="131"/>
      <c r="K520" s="153"/>
      <c r="L520" s="153"/>
      <c r="M520" s="154"/>
      <c r="N520" s="154"/>
      <c r="P520" s="138"/>
      <c r="Q520" s="180"/>
      <c r="R520" s="180"/>
      <c r="S520" s="138"/>
      <c r="T520" s="138"/>
      <c r="U520" s="138"/>
      <c r="V520" s="138"/>
      <c r="W520" s="138"/>
      <c r="X520" s="138"/>
      <c r="Y520" s="181"/>
      <c r="Z520" s="181"/>
      <c r="AA520" s="181"/>
      <c r="AB520" s="181"/>
      <c r="AC520" s="181"/>
    </row>
    <row r="521" spans="1:29" ht="18" customHeight="1">
      <c r="A521" s="155"/>
      <c r="B521" s="156">
        <v>2</v>
      </c>
      <c r="C521" s="156"/>
      <c r="D521" s="136"/>
      <c r="E521" s="63"/>
      <c r="F521" s="157"/>
      <c r="G521" s="157"/>
      <c r="H521" s="63"/>
      <c r="I521" s="157"/>
      <c r="J521" s="157"/>
      <c r="K521" s="158"/>
      <c r="L521" s="158"/>
      <c r="M521" s="159"/>
      <c r="N521" s="159"/>
      <c r="P521" s="138"/>
      <c r="Q521" s="180"/>
      <c r="R521" s="180"/>
      <c r="S521" s="138"/>
      <c r="T521" s="138"/>
      <c r="U521" s="138"/>
      <c r="V521" s="138"/>
      <c r="W521" s="138"/>
      <c r="X521" s="138"/>
      <c r="Y521" s="181"/>
      <c r="Z521" s="181"/>
      <c r="AA521" s="181"/>
      <c r="AB521" s="181"/>
      <c r="AC521" s="181"/>
    </row>
    <row r="522" spans="1:29" ht="9" customHeight="1">
      <c r="A522" s="96"/>
      <c r="B522" s="96"/>
      <c r="C522" s="96"/>
      <c r="D522" s="96"/>
      <c r="E522" s="96"/>
      <c r="F522" s="96"/>
      <c r="G522" s="96"/>
      <c r="H522" s="96"/>
      <c r="I522" s="96"/>
      <c r="J522" s="96"/>
      <c r="K522" s="96"/>
      <c r="L522" s="96"/>
      <c r="M522" s="96"/>
      <c r="N522" s="96"/>
      <c r="P522" s="138"/>
      <c r="Q522" s="138"/>
      <c r="R522" s="138"/>
      <c r="S522" s="138"/>
      <c r="T522" s="138"/>
      <c r="U522" s="138"/>
      <c r="V522" s="138"/>
      <c r="W522" s="138"/>
      <c r="X522" s="138"/>
      <c r="Y522" s="138"/>
      <c r="Z522" s="138"/>
      <c r="AA522" s="138"/>
      <c r="AB522" s="138"/>
      <c r="AC522" s="138"/>
    </row>
    <row r="523" spans="2:29" ht="18" customHeight="1">
      <c r="B523" s="160" t="s">
        <v>114</v>
      </c>
      <c r="D523" s="161"/>
      <c r="E523" s="161"/>
      <c r="F523" s="161"/>
      <c r="G523" s="161"/>
      <c r="I523" s="160" t="s">
        <v>115</v>
      </c>
      <c r="J523" s="161"/>
      <c r="K523" s="162" t="s">
        <v>48</v>
      </c>
      <c r="L523" s="161"/>
      <c r="M523" s="161"/>
      <c r="N523" s="162" t="s">
        <v>116</v>
      </c>
      <c r="P523" s="138"/>
      <c r="Q523" s="182"/>
      <c r="R523" s="138"/>
      <c r="S523" s="138"/>
      <c r="T523" s="138"/>
      <c r="U523" s="138"/>
      <c r="V523" s="138"/>
      <c r="W523" s="138"/>
      <c r="X523" s="182"/>
      <c r="Y523" s="138"/>
      <c r="Z523" s="173"/>
      <c r="AA523" s="138"/>
      <c r="AB523" s="138"/>
      <c r="AC523" s="173"/>
    </row>
    <row r="524" spans="16:29" ht="9.75" customHeight="1">
      <c r="P524" s="138"/>
      <c r="Q524" s="138"/>
      <c r="R524" s="138"/>
      <c r="S524" s="138"/>
      <c r="T524" s="138"/>
      <c r="U524" s="138"/>
      <c r="V524" s="138"/>
      <c r="W524" s="138"/>
      <c r="X524" s="138"/>
      <c r="Y524" s="138"/>
      <c r="Z524" s="138"/>
      <c r="AA524" s="138"/>
      <c r="AB524" s="138"/>
      <c r="AC524" s="138"/>
    </row>
    <row r="525" spans="1:29" ht="9.75" customHeight="1">
      <c r="A525" s="163" t="s">
        <v>117</v>
      </c>
      <c r="B525" s="146"/>
      <c r="C525" s="146"/>
      <c r="D525" s="146"/>
      <c r="E525" s="146"/>
      <c r="F525" s="146"/>
      <c r="G525" s="146"/>
      <c r="H525" s="164" t="s">
        <v>118</v>
      </c>
      <c r="I525" s="146"/>
      <c r="J525" s="146"/>
      <c r="K525" s="146"/>
      <c r="L525" s="146"/>
      <c r="M525" s="146"/>
      <c r="N525" s="147"/>
      <c r="P525" s="183"/>
      <c r="Q525" s="177"/>
      <c r="R525" s="177"/>
      <c r="S525" s="177"/>
      <c r="T525" s="177"/>
      <c r="U525" s="177"/>
      <c r="V525" s="177"/>
      <c r="W525" s="184"/>
      <c r="X525" s="177"/>
      <c r="Y525" s="177"/>
      <c r="Z525" s="177"/>
      <c r="AA525" s="177"/>
      <c r="AB525" s="177"/>
      <c r="AC525" s="177"/>
    </row>
    <row r="526" spans="1:29" ht="15.75" customHeight="1">
      <c r="A526" s="165"/>
      <c r="B526" s="298"/>
      <c r="C526" s="299"/>
      <c r="D526" s="299"/>
      <c r="E526" s="299"/>
      <c r="F526" s="299"/>
      <c r="G526" s="300"/>
      <c r="H526" s="166"/>
      <c r="I526" s="138"/>
      <c r="J526" s="138"/>
      <c r="K526" s="138"/>
      <c r="L526" s="138"/>
      <c r="M526" s="138"/>
      <c r="N526" s="139"/>
      <c r="P526" s="1"/>
      <c r="Q526" s="292"/>
      <c r="R526" s="307"/>
      <c r="S526" s="307"/>
      <c r="T526" s="307"/>
      <c r="U526" s="307"/>
      <c r="V526" s="307"/>
      <c r="W526" s="184"/>
      <c r="X526" s="138"/>
      <c r="Y526" s="138"/>
      <c r="Z526" s="138"/>
      <c r="AA526" s="138"/>
      <c r="AB526" s="138"/>
      <c r="AC526" s="138"/>
    </row>
    <row r="527" spans="1:29" ht="9.75" customHeight="1">
      <c r="A527" s="167" t="s">
        <v>119</v>
      </c>
      <c r="B527" s="96"/>
      <c r="C527" s="96"/>
      <c r="D527" s="96"/>
      <c r="E527" s="96"/>
      <c r="F527" s="96"/>
      <c r="G527" s="131"/>
      <c r="H527" s="168" t="s">
        <v>120</v>
      </c>
      <c r="I527" s="63"/>
      <c r="J527" s="157"/>
      <c r="K527" s="63"/>
      <c r="L527" s="169" t="s">
        <v>121</v>
      </c>
      <c r="M527" s="63"/>
      <c r="N527" s="157"/>
      <c r="P527" s="1"/>
      <c r="Q527" s="138"/>
      <c r="R527" s="138"/>
      <c r="S527" s="138"/>
      <c r="T527" s="138"/>
      <c r="U527" s="138"/>
      <c r="V527" s="138"/>
      <c r="W527" s="185"/>
      <c r="X527" s="138"/>
      <c r="Y527" s="138"/>
      <c r="Z527" s="138"/>
      <c r="AA527" s="185"/>
      <c r="AB527" s="138"/>
      <c r="AC527" s="138"/>
    </row>
    <row r="528" spans="1:29" ht="19.5" customHeight="1">
      <c r="A528" s="97"/>
      <c r="B528" s="298"/>
      <c r="C528" s="299"/>
      <c r="D528" s="299"/>
      <c r="E528" s="299"/>
      <c r="F528" s="299"/>
      <c r="G528" s="300"/>
      <c r="H528" s="97"/>
      <c r="I528" s="98"/>
      <c r="J528" s="157"/>
      <c r="K528" s="98"/>
      <c r="L528" s="98"/>
      <c r="M528" s="98"/>
      <c r="N528" s="144"/>
      <c r="P528" s="138"/>
      <c r="Q528" s="292"/>
      <c r="R528" s="307"/>
      <c r="S528" s="307"/>
      <c r="T528" s="307"/>
      <c r="U528" s="307"/>
      <c r="V528" s="307"/>
      <c r="W528" s="138"/>
      <c r="X528" s="138"/>
      <c r="Y528" s="138"/>
      <c r="Z528" s="138"/>
      <c r="AA528" s="138"/>
      <c r="AB528" s="138"/>
      <c r="AC528" s="138"/>
    </row>
    <row r="529" spans="1:29" ht="12.75" customHeight="1">
      <c r="A529" t="str">
        <f>$A$52</f>
        <v>Offenburg</v>
      </c>
      <c r="M529" s="311">
        <f>$M$52</f>
        <v>40677</v>
      </c>
      <c r="N529" s="270"/>
      <c r="P529" s="138"/>
      <c r="Q529" s="138"/>
      <c r="R529" s="138"/>
      <c r="S529" s="138"/>
      <c r="T529" s="138"/>
      <c r="U529" s="138"/>
      <c r="V529" s="138"/>
      <c r="W529" s="138"/>
      <c r="X529" s="138"/>
      <c r="Y529" s="138"/>
      <c r="Z529" s="138"/>
      <c r="AA529" s="138"/>
      <c r="AB529" s="314"/>
      <c r="AC529" s="315"/>
    </row>
  </sheetData>
  <sheetProtection/>
  <mergeCells count="300">
    <mergeCell ref="B526:G526"/>
    <mergeCell ref="Q526:V526"/>
    <mergeCell ref="D513:J515"/>
    <mergeCell ref="S513:Y515"/>
    <mergeCell ref="A518:C519"/>
    <mergeCell ref="P518:R519"/>
    <mergeCell ref="D495:J497"/>
    <mergeCell ref="S495:Y497"/>
    <mergeCell ref="C505:C509"/>
    <mergeCell ref="D505:J509"/>
    <mergeCell ref="R505:R509"/>
    <mergeCell ref="S505:Y509"/>
    <mergeCell ref="L481:N481"/>
    <mergeCell ref="AA481:AC481"/>
    <mergeCell ref="C487:C491"/>
    <mergeCell ref="D487:J491"/>
    <mergeCell ref="R487:R491"/>
    <mergeCell ref="S487:Y491"/>
    <mergeCell ref="B528:G528"/>
    <mergeCell ref="Q528:V528"/>
    <mergeCell ref="M529:N529"/>
    <mergeCell ref="AB529:AC529"/>
    <mergeCell ref="R480:S480"/>
    <mergeCell ref="U480:V480"/>
    <mergeCell ref="W480:Z480"/>
    <mergeCell ref="AA480:AC480"/>
    <mergeCell ref="C480:D480"/>
    <mergeCell ref="F480:G480"/>
    <mergeCell ref="H480:K480"/>
    <mergeCell ref="L480:N480"/>
    <mergeCell ref="M476:N476"/>
    <mergeCell ref="AB476:AC476"/>
    <mergeCell ref="B475:G475"/>
    <mergeCell ref="Q475:V475"/>
    <mergeCell ref="A465:C466"/>
    <mergeCell ref="P465:R466"/>
    <mergeCell ref="B473:G473"/>
    <mergeCell ref="Q473:V473"/>
    <mergeCell ref="C452:C456"/>
    <mergeCell ref="D452:J456"/>
    <mergeCell ref="R452:R456"/>
    <mergeCell ref="S452:Y456"/>
    <mergeCell ref="AA427:AC427"/>
    <mergeCell ref="L428:N428"/>
    <mergeCell ref="AA428:AC428"/>
    <mergeCell ref="D442:J444"/>
    <mergeCell ref="S442:Y444"/>
    <mergeCell ref="R427:S427"/>
    <mergeCell ref="U427:V427"/>
    <mergeCell ref="S434:Y438"/>
    <mergeCell ref="D460:J462"/>
    <mergeCell ref="S460:Y462"/>
    <mergeCell ref="W427:Z427"/>
    <mergeCell ref="C427:D427"/>
    <mergeCell ref="F427:G427"/>
    <mergeCell ref="H427:K427"/>
    <mergeCell ref="L427:N427"/>
    <mergeCell ref="C434:C438"/>
    <mergeCell ref="D434:J438"/>
    <mergeCell ref="R434:R438"/>
    <mergeCell ref="M423:N423"/>
    <mergeCell ref="AB423:AC423"/>
    <mergeCell ref="B422:G422"/>
    <mergeCell ref="Q422:V422"/>
    <mergeCell ref="A412:C413"/>
    <mergeCell ref="P412:R413"/>
    <mergeCell ref="B420:G420"/>
    <mergeCell ref="Q420:V420"/>
    <mergeCell ref="C399:C403"/>
    <mergeCell ref="D399:J403"/>
    <mergeCell ref="R399:R403"/>
    <mergeCell ref="S399:Y403"/>
    <mergeCell ref="AA374:AC374"/>
    <mergeCell ref="L375:N375"/>
    <mergeCell ref="AA375:AC375"/>
    <mergeCell ref="D389:J391"/>
    <mergeCell ref="S389:Y391"/>
    <mergeCell ref="R374:S374"/>
    <mergeCell ref="U374:V374"/>
    <mergeCell ref="S381:Y385"/>
    <mergeCell ref="D407:J409"/>
    <mergeCell ref="S407:Y409"/>
    <mergeCell ref="W374:Z374"/>
    <mergeCell ref="C374:D374"/>
    <mergeCell ref="F374:G374"/>
    <mergeCell ref="H374:K374"/>
    <mergeCell ref="L374:N374"/>
    <mergeCell ref="C381:C385"/>
    <mergeCell ref="D381:J385"/>
    <mergeCell ref="R381:R385"/>
    <mergeCell ref="M370:N370"/>
    <mergeCell ref="AB370:AC370"/>
    <mergeCell ref="B369:G369"/>
    <mergeCell ref="Q369:V369"/>
    <mergeCell ref="A359:C360"/>
    <mergeCell ref="P359:R360"/>
    <mergeCell ref="B367:G367"/>
    <mergeCell ref="Q367:V367"/>
    <mergeCell ref="C346:C350"/>
    <mergeCell ref="D346:J350"/>
    <mergeCell ref="R346:R350"/>
    <mergeCell ref="S346:Y350"/>
    <mergeCell ref="AA321:AC321"/>
    <mergeCell ref="L322:N322"/>
    <mergeCell ref="AA322:AC322"/>
    <mergeCell ref="D336:J338"/>
    <mergeCell ref="S336:Y338"/>
    <mergeCell ref="R321:S321"/>
    <mergeCell ref="U321:V321"/>
    <mergeCell ref="S328:Y332"/>
    <mergeCell ref="D354:J356"/>
    <mergeCell ref="S354:Y356"/>
    <mergeCell ref="W321:Z321"/>
    <mergeCell ref="C321:D321"/>
    <mergeCell ref="F321:G321"/>
    <mergeCell ref="H321:K321"/>
    <mergeCell ref="L321:N321"/>
    <mergeCell ref="C328:C332"/>
    <mergeCell ref="D328:J332"/>
    <mergeCell ref="R328:R332"/>
    <mergeCell ref="M317:N317"/>
    <mergeCell ref="AB317:AC317"/>
    <mergeCell ref="B316:G316"/>
    <mergeCell ref="Q316:V316"/>
    <mergeCell ref="A306:C307"/>
    <mergeCell ref="P306:R307"/>
    <mergeCell ref="B314:G314"/>
    <mergeCell ref="Q314:V314"/>
    <mergeCell ref="C293:C297"/>
    <mergeCell ref="D293:J297"/>
    <mergeCell ref="R293:R297"/>
    <mergeCell ref="S293:Y297"/>
    <mergeCell ref="AA268:AC268"/>
    <mergeCell ref="L269:N269"/>
    <mergeCell ref="AA269:AC269"/>
    <mergeCell ref="D283:J285"/>
    <mergeCell ref="S283:Y285"/>
    <mergeCell ref="R268:S268"/>
    <mergeCell ref="U268:V268"/>
    <mergeCell ref="S275:Y279"/>
    <mergeCell ref="D301:J303"/>
    <mergeCell ref="S301:Y303"/>
    <mergeCell ref="W268:Z268"/>
    <mergeCell ref="C268:D268"/>
    <mergeCell ref="F268:G268"/>
    <mergeCell ref="H268:K268"/>
    <mergeCell ref="L268:N268"/>
    <mergeCell ref="C275:C279"/>
    <mergeCell ref="D275:J279"/>
    <mergeCell ref="R275:R279"/>
    <mergeCell ref="M264:N264"/>
    <mergeCell ref="AB264:AC264"/>
    <mergeCell ref="B263:G263"/>
    <mergeCell ref="Q263:V263"/>
    <mergeCell ref="A253:C254"/>
    <mergeCell ref="P253:R254"/>
    <mergeCell ref="B261:G261"/>
    <mergeCell ref="Q261:V261"/>
    <mergeCell ref="C240:C244"/>
    <mergeCell ref="D240:J244"/>
    <mergeCell ref="R240:R244"/>
    <mergeCell ref="S240:Y244"/>
    <mergeCell ref="AA215:AC215"/>
    <mergeCell ref="L216:N216"/>
    <mergeCell ref="AA216:AC216"/>
    <mergeCell ref="D230:J232"/>
    <mergeCell ref="S230:Y232"/>
    <mergeCell ref="R215:S215"/>
    <mergeCell ref="U215:V215"/>
    <mergeCell ref="S222:Y226"/>
    <mergeCell ref="D248:J250"/>
    <mergeCell ref="S248:Y250"/>
    <mergeCell ref="W215:Z215"/>
    <mergeCell ref="C215:D215"/>
    <mergeCell ref="F215:G215"/>
    <mergeCell ref="H215:K215"/>
    <mergeCell ref="L215:N215"/>
    <mergeCell ref="C222:C226"/>
    <mergeCell ref="D222:J226"/>
    <mergeCell ref="R222:R226"/>
    <mergeCell ref="M211:N211"/>
    <mergeCell ref="AB211:AC211"/>
    <mergeCell ref="B210:G210"/>
    <mergeCell ref="Q210:V210"/>
    <mergeCell ref="A200:C201"/>
    <mergeCell ref="P200:R201"/>
    <mergeCell ref="B208:G208"/>
    <mergeCell ref="Q208:V208"/>
    <mergeCell ref="C187:C191"/>
    <mergeCell ref="D187:J191"/>
    <mergeCell ref="R187:R191"/>
    <mergeCell ref="S187:Y191"/>
    <mergeCell ref="C169:C173"/>
    <mergeCell ref="D169:J173"/>
    <mergeCell ref="R169:R173"/>
    <mergeCell ref="S169:Y173"/>
    <mergeCell ref="D195:J197"/>
    <mergeCell ref="S195:Y197"/>
    <mergeCell ref="L163:N163"/>
    <mergeCell ref="AA163:AC163"/>
    <mergeCell ref="D177:J179"/>
    <mergeCell ref="S177:Y179"/>
    <mergeCell ref="R162:S162"/>
    <mergeCell ref="U162:V162"/>
    <mergeCell ref="W162:Z162"/>
    <mergeCell ref="AA162:AC162"/>
    <mergeCell ref="C162:D162"/>
    <mergeCell ref="F162:G162"/>
    <mergeCell ref="H162:K162"/>
    <mergeCell ref="L162:N162"/>
    <mergeCell ref="B155:G155"/>
    <mergeCell ref="Q155:V155"/>
    <mergeCell ref="M158:N158"/>
    <mergeCell ref="AB158:AC158"/>
    <mergeCell ref="B157:G157"/>
    <mergeCell ref="Q157:V157"/>
    <mergeCell ref="D142:J144"/>
    <mergeCell ref="S142:Y144"/>
    <mergeCell ref="A147:C148"/>
    <mergeCell ref="P147:R148"/>
    <mergeCell ref="S134:Y138"/>
    <mergeCell ref="C109:D109"/>
    <mergeCell ref="F109:G109"/>
    <mergeCell ref="D124:J126"/>
    <mergeCell ref="S124:Y126"/>
    <mergeCell ref="L110:N110"/>
    <mergeCell ref="L109:N109"/>
    <mergeCell ref="H109:K109"/>
    <mergeCell ref="C134:C138"/>
    <mergeCell ref="D134:J138"/>
    <mergeCell ref="AB105:AC105"/>
    <mergeCell ref="W109:Z109"/>
    <mergeCell ref="AA109:AC109"/>
    <mergeCell ref="AA110:AC110"/>
    <mergeCell ref="R134:R138"/>
    <mergeCell ref="M105:N105"/>
    <mergeCell ref="C116:C120"/>
    <mergeCell ref="D116:J120"/>
    <mergeCell ref="R116:R120"/>
    <mergeCell ref="AA57:AC57"/>
    <mergeCell ref="W56:Z56"/>
    <mergeCell ref="R81:R85"/>
    <mergeCell ref="S81:Y85"/>
    <mergeCell ref="AA56:AC56"/>
    <mergeCell ref="S116:Y120"/>
    <mergeCell ref="R109:S109"/>
    <mergeCell ref="U109:V109"/>
    <mergeCell ref="B49:G49"/>
    <mergeCell ref="U56:V56"/>
    <mergeCell ref="D89:J91"/>
    <mergeCell ref="S89:Y91"/>
    <mergeCell ref="C63:C67"/>
    <mergeCell ref="C81:C85"/>
    <mergeCell ref="D81:J85"/>
    <mergeCell ref="W3:Z3"/>
    <mergeCell ref="AA4:AC4"/>
    <mergeCell ref="S36:Y38"/>
    <mergeCell ref="H3:K3"/>
    <mergeCell ref="L4:N4"/>
    <mergeCell ref="S10:Y14"/>
    <mergeCell ref="S18:Y20"/>
    <mergeCell ref="AA3:AC3"/>
    <mergeCell ref="R10:R14"/>
    <mergeCell ref="R28:R32"/>
    <mergeCell ref="S28:Y32"/>
    <mergeCell ref="D36:J38"/>
    <mergeCell ref="M52:N52"/>
    <mergeCell ref="AB52:AC52"/>
    <mergeCell ref="Q51:V51"/>
    <mergeCell ref="D71:J73"/>
    <mergeCell ref="S71:Y73"/>
    <mergeCell ref="D63:J67"/>
    <mergeCell ref="R63:R67"/>
    <mergeCell ref="S63:Y67"/>
    <mergeCell ref="B104:G104"/>
    <mergeCell ref="Q104:V104"/>
    <mergeCell ref="A94:C95"/>
    <mergeCell ref="P94:R95"/>
    <mergeCell ref="B102:G102"/>
    <mergeCell ref="Q102:V102"/>
    <mergeCell ref="L57:N57"/>
    <mergeCell ref="C3:D3"/>
    <mergeCell ref="R3:S3"/>
    <mergeCell ref="F3:G3"/>
    <mergeCell ref="B51:G51"/>
    <mergeCell ref="A41:C42"/>
    <mergeCell ref="P41:R42"/>
    <mergeCell ref="Q49:V49"/>
    <mergeCell ref="C10:C14"/>
    <mergeCell ref="D10:J14"/>
    <mergeCell ref="U3:V3"/>
    <mergeCell ref="L3:N3"/>
    <mergeCell ref="C56:D56"/>
    <mergeCell ref="F56:G56"/>
    <mergeCell ref="R56:S56"/>
    <mergeCell ref="H56:K56"/>
    <mergeCell ref="C28:C32"/>
    <mergeCell ref="D28:J32"/>
    <mergeCell ref="D18:J20"/>
    <mergeCell ref="L56:N56"/>
  </mergeCells>
  <printOptions/>
  <pageMargins left="0.5905511811023623" right="0.5905511811023623" top="0.5118110236220472" bottom="0.5118110236220472" header="0.5118110236220472" footer="0.5118110236220472"/>
  <pageSetup horizontalDpi="600" verticalDpi="600" orientation="landscape" paperSize="9" scale="97" r:id="rId1"/>
  <rowBreaks count="1" manualBreakCount="1">
    <brk id="53" max="255" man="1"/>
  </rowBreaks>
</worksheet>
</file>

<file path=xl/worksheets/sheet12.xml><?xml version="1.0" encoding="utf-8"?>
<worksheet xmlns="http://schemas.openxmlformats.org/spreadsheetml/2006/main" xmlns:r="http://schemas.openxmlformats.org/officeDocument/2006/relationships">
  <dimension ref="A1:AC529"/>
  <sheetViews>
    <sheetView showGridLines="0" zoomScale="75" zoomScaleNormal="75" zoomScalePageLayoutView="0" workbookViewId="0" topLeftCell="A1">
      <selection activeCell="B51" sqref="B51:G51"/>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96</v>
      </c>
      <c r="B1" s="129"/>
      <c r="C1" s="129"/>
      <c r="D1" s="129"/>
      <c r="E1" s="129"/>
      <c r="F1" s="129"/>
      <c r="G1" s="129"/>
      <c r="H1" s="129"/>
      <c r="I1" s="129"/>
      <c r="J1" s="129"/>
      <c r="K1" s="129"/>
      <c r="L1" s="129"/>
      <c r="M1" s="129"/>
      <c r="N1" s="129"/>
      <c r="P1" s="128" t="str">
        <f>A1</f>
        <v>Schiedsrichterzettel - Runde 1</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84">
        <f>'SR Gr. A'!C3:D3</f>
        <v>40677</v>
      </c>
      <c r="D3" s="281"/>
      <c r="E3" s="98"/>
      <c r="F3" s="280"/>
      <c r="G3" s="281"/>
      <c r="H3" s="282" t="str">
        <f>Raster!C14</f>
        <v>Gruppe B</v>
      </c>
      <c r="I3" s="283"/>
      <c r="J3" s="283"/>
      <c r="K3" s="281"/>
      <c r="L3" s="282"/>
      <c r="M3" s="283"/>
      <c r="N3" s="281"/>
      <c r="P3" s="97"/>
      <c r="Q3" s="98"/>
      <c r="R3" s="284">
        <f>$C$3</f>
        <v>40677</v>
      </c>
      <c r="S3" s="281"/>
      <c r="T3" s="98"/>
      <c r="U3" s="280"/>
      <c r="V3" s="281"/>
      <c r="W3" s="282" t="str">
        <f>$H$3</f>
        <v>Gruppe B</v>
      </c>
      <c r="X3" s="283"/>
      <c r="Y3" s="283"/>
      <c r="Z3" s="281"/>
      <c r="AA3" s="282"/>
      <c r="AB3" s="283"/>
      <c r="AC3" s="281"/>
    </row>
    <row r="4" spans="1:29" ht="24.75" customHeight="1">
      <c r="A4" s="133"/>
      <c r="B4" s="133" t="str">
        <f>'SR Gr. A'!B4</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287">
        <f>Raster!B15</f>
        <v>79</v>
      </c>
      <c r="D10" s="289" t="str">
        <f>Raster!C15</f>
        <v>Spitz, Marco </v>
      </c>
      <c r="E10" s="290"/>
      <c r="F10" s="290"/>
      <c r="G10" s="290"/>
      <c r="H10" s="290"/>
      <c r="I10" s="290"/>
      <c r="J10" s="291"/>
      <c r="L10" s="136"/>
      <c r="M10" s="1" t="s">
        <v>106</v>
      </c>
      <c r="N10" s="141"/>
      <c r="P10" s="135"/>
      <c r="Q10" s="138"/>
      <c r="R10" s="287">
        <f>Raster!B16</f>
        <v>80</v>
      </c>
      <c r="S10" s="289" t="str">
        <f>Raster!C16</f>
        <v>Stegemann, Torben</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Raster!B20</f>
        <v>84</v>
      </c>
      <c r="D28" s="289" t="str">
        <f>Raster!C20</f>
        <v>Hosenthien, Vincenzo</v>
      </c>
      <c r="E28" s="290"/>
      <c r="F28" s="290"/>
      <c r="G28" s="290"/>
      <c r="H28" s="290"/>
      <c r="I28" s="290"/>
      <c r="J28" s="291"/>
      <c r="L28" s="136"/>
      <c r="M28" s="1" t="s">
        <v>106</v>
      </c>
      <c r="N28" s="141"/>
      <c r="P28" s="135"/>
      <c r="Q28" s="138"/>
      <c r="R28" s="287">
        <f>Raster!B19</f>
        <v>83</v>
      </c>
      <c r="S28" s="289" t="str">
        <f>Raster!C19</f>
        <v>Drauz, Simon</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t="str">
        <f>'SR Gr. A'!A52</f>
        <v>Offenburg</v>
      </c>
      <c r="M52" s="311">
        <f>C3</f>
        <v>40677</v>
      </c>
      <c r="N52" s="270"/>
      <c r="P52" t="str">
        <f>$A$52</f>
        <v>Offenburg</v>
      </c>
      <c r="AB52" s="311">
        <f>$M$52</f>
        <v>40677</v>
      </c>
      <c r="AC52" s="270">
        <f>M52</f>
        <v>40677</v>
      </c>
    </row>
    <row r="54" spans="1:29" ht="24" customHeight="1">
      <c r="A54" s="128" t="str">
        <f>A1</f>
        <v>Schiedsrichterzettel - Runde 1</v>
      </c>
      <c r="B54" s="129"/>
      <c r="C54" s="129"/>
      <c r="D54" s="129"/>
      <c r="E54" s="129"/>
      <c r="F54" s="129"/>
      <c r="G54" s="129"/>
      <c r="H54" s="129"/>
      <c r="I54" s="129"/>
      <c r="J54" s="129"/>
      <c r="K54" s="129"/>
      <c r="L54" s="129"/>
      <c r="M54" s="129"/>
      <c r="N54" s="129"/>
      <c r="P54" s="170"/>
      <c r="Q54" s="171"/>
      <c r="R54" s="171"/>
      <c r="S54" s="171"/>
      <c r="T54" s="171"/>
      <c r="U54" s="171"/>
      <c r="V54" s="171"/>
      <c r="W54" s="171"/>
      <c r="X54" s="171"/>
      <c r="Y54" s="171"/>
      <c r="Z54" s="171"/>
      <c r="AA54" s="171"/>
      <c r="AB54" s="171"/>
      <c r="AC54" s="171"/>
    </row>
    <row r="55" spans="1:29" ht="15.75" customHeight="1">
      <c r="A55" s="130" t="s">
        <v>97</v>
      </c>
      <c r="B55" s="96"/>
      <c r="C55" s="96"/>
      <c r="D55" s="131"/>
      <c r="E55" s="132" t="s">
        <v>98</v>
      </c>
      <c r="F55" s="96"/>
      <c r="G55" s="131"/>
      <c r="H55" s="130" t="s">
        <v>99</v>
      </c>
      <c r="I55" s="96"/>
      <c r="J55" s="132"/>
      <c r="K55" s="131"/>
      <c r="L55" s="132" t="s">
        <v>100</v>
      </c>
      <c r="M55" s="96"/>
      <c r="N55" s="131"/>
      <c r="P55" s="172"/>
      <c r="Q55" s="138"/>
      <c r="R55" s="138"/>
      <c r="S55" s="138"/>
      <c r="T55" s="172"/>
      <c r="U55" s="138"/>
      <c r="V55" s="138"/>
      <c r="W55" s="172"/>
      <c r="X55" s="138"/>
      <c r="Y55" s="172"/>
      <c r="Z55" s="138"/>
      <c r="AA55" s="172"/>
      <c r="AB55" s="138"/>
      <c r="AC55" s="138"/>
    </row>
    <row r="56" spans="1:29" ht="18" customHeight="1">
      <c r="A56" s="97"/>
      <c r="B56" s="98"/>
      <c r="C56" s="284">
        <f>$C$3</f>
        <v>40677</v>
      </c>
      <c r="D56" s="281"/>
      <c r="E56" s="98"/>
      <c r="F56" s="280"/>
      <c r="G56" s="281"/>
      <c r="H56" s="282" t="str">
        <f>$H$3</f>
        <v>Gruppe B</v>
      </c>
      <c r="I56" s="283"/>
      <c r="J56" s="283"/>
      <c r="K56" s="281"/>
      <c r="L56" s="282"/>
      <c r="M56" s="283"/>
      <c r="N56" s="281"/>
      <c r="P56" s="138"/>
      <c r="Q56" s="138"/>
      <c r="R56" s="285"/>
      <c r="S56" s="286"/>
      <c r="T56" s="138"/>
      <c r="U56" s="312"/>
      <c r="V56" s="286"/>
      <c r="W56" s="286"/>
      <c r="X56" s="286"/>
      <c r="Y56" s="286"/>
      <c r="Z56" s="286"/>
      <c r="AA56" s="286"/>
      <c r="AB56" s="286"/>
      <c r="AC56" s="286"/>
    </row>
    <row r="57" spans="1:29" ht="24.75" customHeight="1">
      <c r="A57" s="134"/>
      <c r="B57" s="133" t="str">
        <f>$B$4</f>
        <v>BaWü JG-RLT Top24</v>
      </c>
      <c r="L57" s="295" t="str">
        <f>$L$4</f>
        <v>Jungen U12</v>
      </c>
      <c r="M57" s="295"/>
      <c r="N57" s="295"/>
      <c r="P57" s="174"/>
      <c r="Q57" s="175"/>
      <c r="R57" s="138"/>
      <c r="S57" s="138"/>
      <c r="T57" s="138"/>
      <c r="U57" s="138"/>
      <c r="V57" s="138"/>
      <c r="W57" s="138"/>
      <c r="X57" s="138"/>
      <c r="Y57" s="138"/>
      <c r="Z57" s="138"/>
      <c r="AA57" s="313"/>
      <c r="AB57" s="313"/>
      <c r="AC57" s="313"/>
    </row>
    <row r="58" spans="1:29" ht="4.5" customHeight="1">
      <c r="A58" s="95"/>
      <c r="B58" s="96"/>
      <c r="C58" s="96"/>
      <c r="D58" s="96"/>
      <c r="E58" s="96"/>
      <c r="F58" s="96"/>
      <c r="G58" s="96"/>
      <c r="H58" s="96"/>
      <c r="I58" s="96"/>
      <c r="J58" s="96"/>
      <c r="K58" s="96"/>
      <c r="L58" s="96"/>
      <c r="M58" s="96"/>
      <c r="N58" s="131"/>
      <c r="P58" s="138"/>
      <c r="Q58" s="138"/>
      <c r="R58" s="138"/>
      <c r="S58" s="138"/>
      <c r="T58" s="138"/>
      <c r="U58" s="138"/>
      <c r="V58" s="138"/>
      <c r="W58" s="138"/>
      <c r="X58" s="138"/>
      <c r="Y58" s="138"/>
      <c r="Z58" s="138"/>
      <c r="AA58" s="138"/>
      <c r="AB58" s="138"/>
      <c r="AC58" s="138"/>
    </row>
    <row r="59" spans="1:29" ht="9.75" customHeight="1">
      <c r="A59" s="135"/>
      <c r="B59" s="136"/>
      <c r="C59" s="137" t="s">
        <v>101</v>
      </c>
      <c r="D59" s="137"/>
      <c r="E59" s="136"/>
      <c r="F59" s="137" t="s">
        <v>102</v>
      </c>
      <c r="G59" s="137"/>
      <c r="H59" s="136"/>
      <c r="I59" s="137" t="s">
        <v>103</v>
      </c>
      <c r="J59" s="137"/>
      <c r="K59" s="137"/>
      <c r="M59" s="138"/>
      <c r="N59" s="139"/>
      <c r="P59" s="138"/>
      <c r="Q59" s="138"/>
      <c r="R59" s="1"/>
      <c r="S59" s="1"/>
      <c r="T59" s="138"/>
      <c r="U59" s="1"/>
      <c r="V59" s="1"/>
      <c r="W59" s="138"/>
      <c r="X59" s="1"/>
      <c r="Y59" s="1"/>
      <c r="Z59" s="1"/>
      <c r="AA59" s="138"/>
      <c r="AB59" s="138"/>
      <c r="AC59" s="138"/>
    </row>
    <row r="60" spans="1:29" ht="4.5" customHeight="1">
      <c r="A60" s="135"/>
      <c r="M60" s="138"/>
      <c r="N60" s="139"/>
      <c r="P60" s="138"/>
      <c r="Q60" s="138"/>
      <c r="R60" s="138"/>
      <c r="S60" s="138"/>
      <c r="T60" s="138"/>
      <c r="U60" s="138"/>
      <c r="V60" s="138"/>
      <c r="W60" s="138"/>
      <c r="X60" s="138"/>
      <c r="Y60" s="138"/>
      <c r="Z60" s="138"/>
      <c r="AA60" s="138"/>
      <c r="AB60" s="138"/>
      <c r="AC60" s="138"/>
    </row>
    <row r="61" spans="1:29" ht="12.75" customHeight="1">
      <c r="A61" s="95"/>
      <c r="B61" s="96"/>
      <c r="C61" s="140" t="s">
        <v>104</v>
      </c>
      <c r="D61" s="140" t="s">
        <v>105</v>
      </c>
      <c r="E61" s="96"/>
      <c r="F61" s="140"/>
      <c r="G61" s="140"/>
      <c r="H61" s="96"/>
      <c r="I61" s="96"/>
      <c r="J61" s="131"/>
      <c r="M61" s="138"/>
      <c r="N61" s="139"/>
      <c r="P61" s="138"/>
      <c r="Q61" s="138"/>
      <c r="R61" s="1"/>
      <c r="S61" s="1"/>
      <c r="T61" s="138"/>
      <c r="U61" s="1"/>
      <c r="V61" s="1"/>
      <c r="W61" s="138"/>
      <c r="X61" s="138"/>
      <c r="Y61" s="138"/>
      <c r="Z61" s="138"/>
      <c r="AA61" s="138"/>
      <c r="AB61" s="138"/>
      <c r="AC61" s="138"/>
    </row>
    <row r="62" spans="1:29" ht="4.5" customHeight="1">
      <c r="A62" s="135"/>
      <c r="B62" s="138"/>
      <c r="C62" s="1"/>
      <c r="D62" s="1"/>
      <c r="E62" s="138"/>
      <c r="F62" s="1"/>
      <c r="G62" s="1"/>
      <c r="H62" s="138"/>
      <c r="I62" s="138"/>
      <c r="J62" s="139"/>
      <c r="M62" s="138"/>
      <c r="N62" s="139"/>
      <c r="P62" s="138"/>
      <c r="Q62" s="138"/>
      <c r="R62" s="1"/>
      <c r="S62" s="1"/>
      <c r="T62" s="138"/>
      <c r="U62" s="1"/>
      <c r="V62" s="1"/>
      <c r="W62" s="138"/>
      <c r="X62" s="138"/>
      <c r="Y62" s="138"/>
      <c r="Z62" s="138"/>
      <c r="AA62" s="138"/>
      <c r="AB62" s="138"/>
      <c r="AC62" s="138"/>
    </row>
    <row r="63" spans="1:29" ht="9.75" customHeight="1">
      <c r="A63" s="135"/>
      <c r="B63" s="138"/>
      <c r="C63" s="287">
        <f>Raster!B17</f>
        <v>81</v>
      </c>
      <c r="D63" s="289" t="str">
        <f>Raster!C17</f>
        <v>Engler, Linus</v>
      </c>
      <c r="E63" s="290"/>
      <c r="F63" s="290"/>
      <c r="G63" s="290"/>
      <c r="H63" s="290"/>
      <c r="I63" s="290"/>
      <c r="J63" s="291"/>
      <c r="L63" s="136"/>
      <c r="M63" s="1" t="s">
        <v>106</v>
      </c>
      <c r="N63" s="141"/>
      <c r="P63" s="138"/>
      <c r="Q63" s="138"/>
      <c r="R63" s="287"/>
      <c r="S63" s="309"/>
      <c r="T63" s="310"/>
      <c r="U63" s="310"/>
      <c r="V63" s="310"/>
      <c r="W63" s="310"/>
      <c r="X63" s="310"/>
      <c r="Y63" s="310"/>
      <c r="Z63" s="138"/>
      <c r="AA63" s="138"/>
      <c r="AB63" s="1"/>
      <c r="AC63" s="1"/>
    </row>
    <row r="64" spans="1:29" ht="4.5" customHeight="1">
      <c r="A64" s="135"/>
      <c r="B64" s="138"/>
      <c r="C64" s="288"/>
      <c r="D64" s="290"/>
      <c r="E64" s="290"/>
      <c r="F64" s="290"/>
      <c r="G64" s="290"/>
      <c r="H64" s="290"/>
      <c r="I64" s="290"/>
      <c r="J64" s="291"/>
      <c r="M64" s="138"/>
      <c r="N64" s="139"/>
      <c r="P64" s="138"/>
      <c r="Q64" s="138"/>
      <c r="R64" s="308"/>
      <c r="S64" s="310"/>
      <c r="T64" s="310"/>
      <c r="U64" s="310"/>
      <c r="V64" s="310"/>
      <c r="W64" s="310"/>
      <c r="X64" s="310"/>
      <c r="Y64" s="310"/>
      <c r="Z64" s="138"/>
      <c r="AA64" s="138"/>
      <c r="AB64" s="138"/>
      <c r="AC64" s="138"/>
    </row>
    <row r="65" spans="1:29" ht="9.75" customHeight="1">
      <c r="A65" s="135"/>
      <c r="B65" s="138"/>
      <c r="C65" s="288"/>
      <c r="D65" s="290"/>
      <c r="E65" s="290"/>
      <c r="F65" s="290"/>
      <c r="G65" s="290"/>
      <c r="H65" s="290"/>
      <c r="I65" s="290"/>
      <c r="J65" s="291"/>
      <c r="L65" s="136"/>
      <c r="M65" s="1" t="s">
        <v>107</v>
      </c>
      <c r="N65" s="141"/>
      <c r="P65" s="138"/>
      <c r="Q65" s="138"/>
      <c r="R65" s="308"/>
      <c r="S65" s="310"/>
      <c r="T65" s="310"/>
      <c r="U65" s="310"/>
      <c r="V65" s="310"/>
      <c r="W65" s="310"/>
      <c r="X65" s="310"/>
      <c r="Y65" s="310"/>
      <c r="Z65" s="138"/>
      <c r="AA65" s="138"/>
      <c r="AB65" s="1"/>
      <c r="AC65" s="1"/>
    </row>
    <row r="66" spans="1:29" ht="4.5" customHeight="1">
      <c r="A66" s="135"/>
      <c r="B66" s="138"/>
      <c r="C66" s="288"/>
      <c r="D66" s="290"/>
      <c r="E66" s="290"/>
      <c r="F66" s="290"/>
      <c r="G66" s="290"/>
      <c r="H66" s="290"/>
      <c r="I66" s="290"/>
      <c r="J66" s="291"/>
      <c r="M66" s="138"/>
      <c r="N66" s="139"/>
      <c r="P66" s="138"/>
      <c r="Q66" s="138"/>
      <c r="R66" s="308"/>
      <c r="S66" s="310"/>
      <c r="T66" s="310"/>
      <c r="U66" s="310"/>
      <c r="V66" s="310"/>
      <c r="W66" s="310"/>
      <c r="X66" s="310"/>
      <c r="Y66" s="310"/>
      <c r="Z66" s="138"/>
      <c r="AA66" s="138"/>
      <c r="AB66" s="138"/>
      <c r="AC66" s="138"/>
    </row>
    <row r="67" spans="1:29" ht="9.75" customHeight="1">
      <c r="A67" s="135"/>
      <c r="B67" s="138"/>
      <c r="C67" s="288"/>
      <c r="D67" s="290"/>
      <c r="E67" s="290"/>
      <c r="F67" s="290"/>
      <c r="G67" s="290"/>
      <c r="H67" s="290"/>
      <c r="I67" s="290"/>
      <c r="J67" s="291"/>
      <c r="L67" s="142"/>
      <c r="M67" s="1" t="s">
        <v>107</v>
      </c>
      <c r="N67" s="141"/>
      <c r="P67" s="138"/>
      <c r="Q67" s="138"/>
      <c r="R67" s="308"/>
      <c r="S67" s="310"/>
      <c r="T67" s="310"/>
      <c r="U67" s="310"/>
      <c r="V67" s="310"/>
      <c r="W67" s="310"/>
      <c r="X67" s="310"/>
      <c r="Y67" s="310"/>
      <c r="Z67" s="138"/>
      <c r="AA67" s="138"/>
      <c r="AB67" s="1"/>
      <c r="AC67" s="1"/>
    </row>
    <row r="68" spans="1:29" ht="4.5" customHeight="1">
      <c r="A68" s="97"/>
      <c r="B68" s="98"/>
      <c r="C68" s="98"/>
      <c r="D68" s="98"/>
      <c r="E68" s="98"/>
      <c r="F68" s="98"/>
      <c r="G68" s="98"/>
      <c r="H68" s="98"/>
      <c r="I68" s="98"/>
      <c r="J68" s="139"/>
      <c r="L68" s="96"/>
      <c r="M68" s="143"/>
      <c r="N68" s="141"/>
      <c r="P68" s="138"/>
      <c r="Q68" s="138"/>
      <c r="R68" s="138"/>
      <c r="S68" s="138"/>
      <c r="T68" s="138"/>
      <c r="U68" s="138"/>
      <c r="V68" s="138"/>
      <c r="W68" s="138"/>
      <c r="X68" s="138"/>
      <c r="Y68" s="138"/>
      <c r="Z68" s="138"/>
      <c r="AA68" s="138"/>
      <c r="AB68" s="1"/>
      <c r="AC68" s="1"/>
    </row>
    <row r="69" spans="1:29" ht="12.75" customHeight="1">
      <c r="A69" s="95"/>
      <c r="B69" s="96"/>
      <c r="C69" s="96"/>
      <c r="D69" s="140" t="s">
        <v>108</v>
      </c>
      <c r="E69" s="96"/>
      <c r="F69" s="140"/>
      <c r="G69" s="140"/>
      <c r="H69" s="96"/>
      <c r="I69" s="96"/>
      <c r="J69" s="131"/>
      <c r="K69" s="96"/>
      <c r="L69" s="96"/>
      <c r="M69" s="96"/>
      <c r="N69" s="131"/>
      <c r="P69" s="138"/>
      <c r="Q69" s="138"/>
      <c r="R69" s="138"/>
      <c r="S69" s="1"/>
      <c r="T69" s="138"/>
      <c r="U69" s="1"/>
      <c r="V69" s="1"/>
      <c r="W69" s="138"/>
      <c r="X69" s="138"/>
      <c r="Y69" s="138"/>
      <c r="Z69" s="138"/>
      <c r="AA69" s="138"/>
      <c r="AB69" s="138"/>
      <c r="AC69" s="138"/>
    </row>
    <row r="70" spans="1:29" ht="4.5" customHeight="1">
      <c r="A70" s="135"/>
      <c r="B70" s="138"/>
      <c r="C70" s="138"/>
      <c r="D70" s="138"/>
      <c r="E70" s="138"/>
      <c r="F70" s="138"/>
      <c r="G70" s="138"/>
      <c r="H70" s="138"/>
      <c r="I70" s="138"/>
      <c r="J70" s="139"/>
      <c r="K70" s="138"/>
      <c r="L70" s="138"/>
      <c r="M70" s="138"/>
      <c r="N70" s="139"/>
      <c r="P70" s="138"/>
      <c r="Q70" s="138"/>
      <c r="R70" s="138"/>
      <c r="S70" s="138"/>
      <c r="T70" s="138"/>
      <c r="U70" s="138"/>
      <c r="V70" s="138"/>
      <c r="W70" s="138"/>
      <c r="X70" s="138"/>
      <c r="Y70" s="138"/>
      <c r="Z70" s="138"/>
      <c r="AA70" s="138"/>
      <c r="AB70" s="138"/>
      <c r="AC70" s="138"/>
    </row>
    <row r="71" spans="1:29" ht="9.75" customHeight="1">
      <c r="A71" s="135"/>
      <c r="B71" s="138"/>
      <c r="C71" s="138"/>
      <c r="D71" s="292"/>
      <c r="E71" s="293"/>
      <c r="F71" s="293"/>
      <c r="G71" s="293"/>
      <c r="H71" s="293"/>
      <c r="I71" s="293"/>
      <c r="J71" s="294"/>
      <c r="K71" s="138"/>
      <c r="L71" s="136"/>
      <c r="M71" s="1" t="s">
        <v>106</v>
      </c>
      <c r="N71" s="141"/>
      <c r="P71" s="138"/>
      <c r="Q71" s="138"/>
      <c r="R71" s="138"/>
      <c r="S71" s="292"/>
      <c r="T71" s="292"/>
      <c r="U71" s="292"/>
      <c r="V71" s="292"/>
      <c r="W71" s="292"/>
      <c r="X71" s="292"/>
      <c r="Y71" s="292"/>
      <c r="Z71" s="138"/>
      <c r="AA71" s="138"/>
      <c r="AB71" s="1"/>
      <c r="AC71" s="1"/>
    </row>
    <row r="72" spans="1:29" ht="4.5" customHeight="1">
      <c r="A72" s="135"/>
      <c r="B72" s="138"/>
      <c r="C72" s="138"/>
      <c r="D72" s="293"/>
      <c r="E72" s="293"/>
      <c r="F72" s="293"/>
      <c r="G72" s="293"/>
      <c r="H72" s="293"/>
      <c r="I72" s="293"/>
      <c r="J72" s="294"/>
      <c r="K72" s="138"/>
      <c r="L72" s="138"/>
      <c r="M72" s="138"/>
      <c r="N72" s="139"/>
      <c r="P72" s="138"/>
      <c r="Q72" s="138"/>
      <c r="R72" s="138"/>
      <c r="S72" s="292"/>
      <c r="T72" s="292"/>
      <c r="U72" s="292"/>
      <c r="V72" s="292"/>
      <c r="W72" s="292"/>
      <c r="X72" s="292"/>
      <c r="Y72" s="292"/>
      <c r="Z72" s="138"/>
      <c r="AA72" s="138"/>
      <c r="AB72" s="138"/>
      <c r="AC72" s="138"/>
    </row>
    <row r="73" spans="1:29" ht="9.75" customHeight="1">
      <c r="A73" s="135"/>
      <c r="B73" s="138"/>
      <c r="C73" s="138"/>
      <c r="D73" s="293"/>
      <c r="E73" s="293"/>
      <c r="F73" s="293"/>
      <c r="G73" s="293"/>
      <c r="H73" s="293"/>
      <c r="I73" s="293"/>
      <c r="J73" s="294"/>
      <c r="K73" s="138"/>
      <c r="L73" s="136"/>
      <c r="M73" s="1" t="s">
        <v>109</v>
      </c>
      <c r="N73" s="141"/>
      <c r="P73" s="138"/>
      <c r="Q73" s="138"/>
      <c r="R73" s="138"/>
      <c r="S73" s="292"/>
      <c r="T73" s="292"/>
      <c r="U73" s="292"/>
      <c r="V73" s="292"/>
      <c r="W73" s="292"/>
      <c r="X73" s="292"/>
      <c r="Y73" s="292"/>
      <c r="Z73" s="138"/>
      <c r="AA73" s="138"/>
      <c r="AB73" s="1"/>
      <c r="AC73" s="1"/>
    </row>
    <row r="74" spans="1:29" ht="4.5" customHeight="1">
      <c r="A74" s="97"/>
      <c r="B74" s="98"/>
      <c r="C74" s="98"/>
      <c r="D74" s="98"/>
      <c r="E74" s="98"/>
      <c r="F74" s="98"/>
      <c r="G74" s="98"/>
      <c r="H74" s="98"/>
      <c r="I74" s="98"/>
      <c r="J74" s="144"/>
      <c r="K74" s="98"/>
      <c r="L74" s="98"/>
      <c r="M74" s="98"/>
      <c r="N74" s="139"/>
      <c r="P74" s="138"/>
      <c r="Q74" s="138"/>
      <c r="R74" s="138"/>
      <c r="S74" s="138"/>
      <c r="T74" s="138"/>
      <c r="U74" s="138"/>
      <c r="V74" s="138"/>
      <c r="W74" s="138"/>
      <c r="X74" s="138"/>
      <c r="Y74" s="138"/>
      <c r="Z74" s="138"/>
      <c r="AA74" s="138"/>
      <c r="AB74" s="138"/>
      <c r="AC74" s="138"/>
    </row>
    <row r="75" spans="13:29" ht="4.5" customHeight="1">
      <c r="M75" s="138"/>
      <c r="N75" s="63"/>
      <c r="P75" s="138"/>
      <c r="Q75" s="138"/>
      <c r="R75" s="138"/>
      <c r="S75" s="138"/>
      <c r="T75" s="138"/>
      <c r="U75" s="138"/>
      <c r="V75" s="138"/>
      <c r="W75" s="138"/>
      <c r="X75" s="138"/>
      <c r="Y75" s="138"/>
      <c r="Z75" s="138"/>
      <c r="AA75" s="138"/>
      <c r="AB75" s="138"/>
      <c r="AC75" s="138"/>
    </row>
    <row r="76" spans="1:29" ht="4.5" customHeight="1">
      <c r="A76" s="95"/>
      <c r="B76" s="96"/>
      <c r="C76" s="96"/>
      <c r="D76" s="96"/>
      <c r="E76" s="96"/>
      <c r="F76" s="96"/>
      <c r="G76" s="96"/>
      <c r="H76" s="96"/>
      <c r="I76" s="96"/>
      <c r="J76" s="96"/>
      <c r="K76" s="96"/>
      <c r="L76" s="96"/>
      <c r="M76" s="96"/>
      <c r="N76" s="139"/>
      <c r="P76" s="138"/>
      <c r="Q76" s="138"/>
      <c r="R76" s="138"/>
      <c r="S76" s="138"/>
      <c r="T76" s="138"/>
      <c r="U76" s="138"/>
      <c r="V76" s="138"/>
      <c r="W76" s="138"/>
      <c r="X76" s="138"/>
      <c r="Y76" s="138"/>
      <c r="Z76" s="138"/>
      <c r="AA76" s="138"/>
      <c r="AB76" s="138"/>
      <c r="AC76" s="138"/>
    </row>
    <row r="77" spans="1:29" ht="9.75" customHeight="1">
      <c r="A77" s="135"/>
      <c r="B77" s="136"/>
      <c r="C77" s="137" t="s">
        <v>101</v>
      </c>
      <c r="D77" s="137"/>
      <c r="E77" s="136"/>
      <c r="F77" s="137" t="s">
        <v>102</v>
      </c>
      <c r="G77" s="137"/>
      <c r="H77" s="136"/>
      <c r="I77" s="137" t="s">
        <v>103</v>
      </c>
      <c r="J77" s="137"/>
      <c r="K77" s="137"/>
      <c r="M77" s="138"/>
      <c r="N77" s="139"/>
      <c r="P77" s="138"/>
      <c r="Q77" s="138"/>
      <c r="R77" s="1"/>
      <c r="S77" s="1"/>
      <c r="T77" s="138"/>
      <c r="U77" s="1"/>
      <c r="V77" s="1"/>
      <c r="W77" s="138"/>
      <c r="X77" s="1"/>
      <c r="Y77" s="1"/>
      <c r="Z77" s="1"/>
      <c r="AA77" s="138"/>
      <c r="AB77" s="138"/>
      <c r="AC77" s="138"/>
    </row>
    <row r="78" spans="1:29" ht="4.5" customHeight="1">
      <c r="A78" s="135"/>
      <c r="M78" s="138"/>
      <c r="N78" s="139"/>
      <c r="P78" s="138"/>
      <c r="Q78" s="138"/>
      <c r="R78" s="138"/>
      <c r="S78" s="138"/>
      <c r="T78" s="138"/>
      <c r="U78" s="138"/>
      <c r="V78" s="138"/>
      <c r="W78" s="138"/>
      <c r="X78" s="138"/>
      <c r="Y78" s="138"/>
      <c r="Z78" s="138"/>
      <c r="AA78" s="138"/>
      <c r="AB78" s="138"/>
      <c r="AC78" s="138"/>
    </row>
    <row r="79" spans="1:29" ht="12.75" customHeight="1">
      <c r="A79" s="95"/>
      <c r="B79" s="96"/>
      <c r="C79" s="140" t="s">
        <v>104</v>
      </c>
      <c r="D79" s="140" t="s">
        <v>110</v>
      </c>
      <c r="E79" s="96"/>
      <c r="F79" s="140"/>
      <c r="G79" s="140"/>
      <c r="H79" s="96"/>
      <c r="I79" s="96"/>
      <c r="J79" s="131"/>
      <c r="M79" s="138"/>
      <c r="N79" s="139"/>
      <c r="P79" s="138"/>
      <c r="Q79" s="138"/>
      <c r="R79" s="1"/>
      <c r="S79" s="1"/>
      <c r="T79" s="138"/>
      <c r="U79" s="1"/>
      <c r="V79" s="1"/>
      <c r="W79" s="138"/>
      <c r="X79" s="138"/>
      <c r="Y79" s="138"/>
      <c r="Z79" s="138"/>
      <c r="AA79" s="138"/>
      <c r="AB79" s="138"/>
      <c r="AC79" s="138"/>
    </row>
    <row r="80" spans="1:29" ht="4.5" customHeight="1">
      <c r="A80" s="135"/>
      <c r="B80" s="138"/>
      <c r="C80" s="1"/>
      <c r="D80" s="1"/>
      <c r="E80" s="138"/>
      <c r="F80" s="1"/>
      <c r="G80" s="1"/>
      <c r="H80" s="138"/>
      <c r="I80" s="138"/>
      <c r="J80" s="139"/>
      <c r="M80" s="138"/>
      <c r="N80" s="139"/>
      <c r="P80" s="138"/>
      <c r="Q80" s="138"/>
      <c r="R80" s="1"/>
      <c r="S80" s="1"/>
      <c r="T80" s="138"/>
      <c r="U80" s="1"/>
      <c r="V80" s="1"/>
      <c r="W80" s="138"/>
      <c r="X80" s="138"/>
      <c r="Y80" s="138"/>
      <c r="Z80" s="138"/>
      <c r="AA80" s="138"/>
      <c r="AB80" s="138"/>
      <c r="AC80" s="138"/>
    </row>
    <row r="81" spans="1:29" ht="9.75" customHeight="1">
      <c r="A81" s="135"/>
      <c r="B81" s="138"/>
      <c r="C81" s="287">
        <f>Raster!B18</f>
        <v>82</v>
      </c>
      <c r="D81" s="289" t="str">
        <f>Raster!C18</f>
        <v>Stolz, Sven</v>
      </c>
      <c r="E81" s="290"/>
      <c r="F81" s="290"/>
      <c r="G81" s="290"/>
      <c r="H81" s="290"/>
      <c r="I81" s="290"/>
      <c r="J81" s="291"/>
      <c r="L81" s="136"/>
      <c r="M81" s="1" t="s">
        <v>106</v>
      </c>
      <c r="N81" s="141"/>
      <c r="P81" s="138"/>
      <c r="Q81" s="138"/>
      <c r="R81" s="287"/>
      <c r="S81" s="309"/>
      <c r="T81" s="310"/>
      <c r="U81" s="310"/>
      <c r="V81" s="310"/>
      <c r="W81" s="310"/>
      <c r="X81" s="310"/>
      <c r="Y81" s="310"/>
      <c r="Z81" s="138"/>
      <c r="AA81" s="138"/>
      <c r="AB81" s="1"/>
      <c r="AC81" s="1"/>
    </row>
    <row r="82" spans="1:29" ht="4.5" customHeight="1">
      <c r="A82" s="135"/>
      <c r="B82" s="138"/>
      <c r="C82" s="288"/>
      <c r="D82" s="290"/>
      <c r="E82" s="290"/>
      <c r="F82" s="290"/>
      <c r="G82" s="290"/>
      <c r="H82" s="290"/>
      <c r="I82" s="290"/>
      <c r="J82" s="291"/>
      <c r="M82" s="138"/>
      <c r="N82" s="139"/>
      <c r="P82" s="138"/>
      <c r="Q82" s="138"/>
      <c r="R82" s="308"/>
      <c r="S82" s="310"/>
      <c r="T82" s="310"/>
      <c r="U82" s="310"/>
      <c r="V82" s="310"/>
      <c r="W82" s="310"/>
      <c r="X82" s="310"/>
      <c r="Y82" s="310"/>
      <c r="Z82" s="138"/>
      <c r="AA82" s="138"/>
      <c r="AB82" s="138"/>
      <c r="AC82" s="138"/>
    </row>
    <row r="83" spans="1:29" ht="9.75" customHeight="1">
      <c r="A83" s="135"/>
      <c r="B83" s="138"/>
      <c r="C83" s="288"/>
      <c r="D83" s="290"/>
      <c r="E83" s="290"/>
      <c r="F83" s="290"/>
      <c r="G83" s="290"/>
      <c r="H83" s="290"/>
      <c r="I83" s="290"/>
      <c r="J83" s="291"/>
      <c r="L83" s="136"/>
      <c r="M83" s="1" t="s">
        <v>107</v>
      </c>
      <c r="N83" s="141"/>
      <c r="P83" s="138"/>
      <c r="Q83" s="138"/>
      <c r="R83" s="308"/>
      <c r="S83" s="310"/>
      <c r="T83" s="310"/>
      <c r="U83" s="310"/>
      <c r="V83" s="310"/>
      <c r="W83" s="310"/>
      <c r="X83" s="310"/>
      <c r="Y83" s="310"/>
      <c r="Z83" s="138"/>
      <c r="AA83" s="138"/>
      <c r="AB83" s="1"/>
      <c r="AC83" s="1"/>
    </row>
    <row r="84" spans="1:29" ht="4.5" customHeight="1">
      <c r="A84" s="135"/>
      <c r="B84" s="138"/>
      <c r="C84" s="288"/>
      <c r="D84" s="290"/>
      <c r="E84" s="290"/>
      <c r="F84" s="290"/>
      <c r="G84" s="290"/>
      <c r="H84" s="290"/>
      <c r="I84" s="290"/>
      <c r="J84" s="291"/>
      <c r="M84" s="138"/>
      <c r="N84" s="139"/>
      <c r="P84" s="138"/>
      <c r="Q84" s="138"/>
      <c r="R84" s="308"/>
      <c r="S84" s="310"/>
      <c r="T84" s="310"/>
      <c r="U84" s="310"/>
      <c r="V84" s="310"/>
      <c r="W84" s="310"/>
      <c r="X84" s="310"/>
      <c r="Y84" s="310"/>
      <c r="Z84" s="138"/>
      <c r="AA84" s="138"/>
      <c r="AB84" s="138"/>
      <c r="AC84" s="138"/>
    </row>
    <row r="85" spans="1:29" ht="9.75" customHeight="1">
      <c r="A85" s="135"/>
      <c r="B85" s="138"/>
      <c r="C85" s="288"/>
      <c r="D85" s="290"/>
      <c r="E85" s="290"/>
      <c r="F85" s="290"/>
      <c r="G85" s="290"/>
      <c r="H85" s="290"/>
      <c r="I85" s="290"/>
      <c r="J85" s="291"/>
      <c r="L85" s="142"/>
      <c r="M85" s="1" t="s">
        <v>107</v>
      </c>
      <c r="N85" s="141"/>
      <c r="P85" s="138"/>
      <c r="Q85" s="138"/>
      <c r="R85" s="308"/>
      <c r="S85" s="310"/>
      <c r="T85" s="310"/>
      <c r="U85" s="310"/>
      <c r="V85" s="310"/>
      <c r="W85" s="310"/>
      <c r="X85" s="310"/>
      <c r="Y85" s="310"/>
      <c r="Z85" s="138"/>
      <c r="AA85" s="138"/>
      <c r="AB85" s="1"/>
      <c r="AC85" s="1"/>
    </row>
    <row r="86" spans="1:29" ht="4.5" customHeight="1">
      <c r="A86" s="97"/>
      <c r="B86" s="98"/>
      <c r="C86" s="98"/>
      <c r="D86" s="98"/>
      <c r="E86" s="98"/>
      <c r="F86" s="98"/>
      <c r="G86" s="98"/>
      <c r="H86" s="98"/>
      <c r="I86" s="98"/>
      <c r="J86" s="139"/>
      <c r="L86" s="96"/>
      <c r="M86" s="143"/>
      <c r="N86" s="141"/>
      <c r="P86" s="138"/>
      <c r="Q86" s="138"/>
      <c r="R86" s="138"/>
      <c r="S86" s="138"/>
      <c r="T86" s="138"/>
      <c r="U86" s="138"/>
      <c r="V86" s="138"/>
      <c r="W86" s="138"/>
      <c r="X86" s="138"/>
      <c r="Y86" s="138"/>
      <c r="Z86" s="138"/>
      <c r="AA86" s="138"/>
      <c r="AB86" s="1"/>
      <c r="AC86" s="1"/>
    </row>
    <row r="87" spans="1:29" ht="12.75" customHeight="1">
      <c r="A87" s="95"/>
      <c r="B87" s="96"/>
      <c r="C87" s="96"/>
      <c r="D87" s="140" t="s">
        <v>108</v>
      </c>
      <c r="E87" s="96"/>
      <c r="F87" s="140"/>
      <c r="G87" s="140"/>
      <c r="H87" s="96"/>
      <c r="I87" s="96"/>
      <c r="J87" s="131"/>
      <c r="K87" s="96"/>
      <c r="L87" s="96"/>
      <c r="M87" s="96"/>
      <c r="N87" s="131"/>
      <c r="P87" s="138"/>
      <c r="Q87" s="138"/>
      <c r="R87" s="138"/>
      <c r="S87" s="1"/>
      <c r="T87" s="138"/>
      <c r="U87" s="1"/>
      <c r="V87" s="1"/>
      <c r="W87" s="138"/>
      <c r="X87" s="138"/>
      <c r="Y87" s="138"/>
      <c r="Z87" s="138"/>
      <c r="AA87" s="138"/>
      <c r="AB87" s="138"/>
      <c r="AC87" s="138"/>
    </row>
    <row r="88" spans="1:29" ht="4.5" customHeight="1">
      <c r="A88" s="135"/>
      <c r="B88" s="138"/>
      <c r="C88" s="138"/>
      <c r="D88" s="138"/>
      <c r="E88" s="138"/>
      <c r="F88" s="138"/>
      <c r="G88" s="138"/>
      <c r="H88" s="138"/>
      <c r="I88" s="138"/>
      <c r="J88" s="139"/>
      <c r="K88" s="138"/>
      <c r="L88" s="138"/>
      <c r="M88" s="138"/>
      <c r="N88" s="139"/>
      <c r="P88" s="138"/>
      <c r="Q88" s="138"/>
      <c r="R88" s="138"/>
      <c r="S88" s="138"/>
      <c r="T88" s="138"/>
      <c r="U88" s="138"/>
      <c r="V88" s="138"/>
      <c r="W88" s="138"/>
      <c r="X88" s="138"/>
      <c r="Y88" s="138"/>
      <c r="Z88" s="138"/>
      <c r="AA88" s="138"/>
      <c r="AB88" s="138"/>
      <c r="AC88" s="138"/>
    </row>
    <row r="89" spans="1:29" ht="9.75" customHeight="1">
      <c r="A89" s="135"/>
      <c r="B89" s="138"/>
      <c r="C89" s="138"/>
      <c r="D89" s="292"/>
      <c r="E89" s="293"/>
      <c r="F89" s="293"/>
      <c r="G89" s="293"/>
      <c r="H89" s="293"/>
      <c r="I89" s="293"/>
      <c r="J89" s="294"/>
      <c r="K89" s="138"/>
      <c r="L89" s="136"/>
      <c r="M89" s="1" t="s">
        <v>106</v>
      </c>
      <c r="N89" s="141"/>
      <c r="P89" s="138"/>
      <c r="Q89" s="138"/>
      <c r="R89" s="138"/>
      <c r="S89" s="292"/>
      <c r="T89" s="292"/>
      <c r="U89" s="292"/>
      <c r="V89" s="292"/>
      <c r="W89" s="292"/>
      <c r="X89" s="292"/>
      <c r="Y89" s="292"/>
      <c r="Z89" s="138"/>
      <c r="AA89" s="138"/>
      <c r="AB89" s="1"/>
      <c r="AC89" s="1"/>
    </row>
    <row r="90" spans="1:29" ht="4.5" customHeight="1">
      <c r="A90" s="135"/>
      <c r="B90" s="138"/>
      <c r="C90" s="138"/>
      <c r="D90" s="293"/>
      <c r="E90" s="293"/>
      <c r="F90" s="293"/>
      <c r="G90" s="293"/>
      <c r="H90" s="293"/>
      <c r="I90" s="293"/>
      <c r="J90" s="294"/>
      <c r="K90" s="138"/>
      <c r="L90" s="138"/>
      <c r="M90" s="138"/>
      <c r="N90" s="139"/>
      <c r="P90" s="138"/>
      <c r="Q90" s="138"/>
      <c r="R90" s="138"/>
      <c r="S90" s="292"/>
      <c r="T90" s="292"/>
      <c r="U90" s="292"/>
      <c r="V90" s="292"/>
      <c r="W90" s="292"/>
      <c r="X90" s="292"/>
      <c r="Y90" s="292"/>
      <c r="Z90" s="138"/>
      <c r="AA90" s="138"/>
      <c r="AB90" s="138"/>
      <c r="AC90" s="138"/>
    </row>
    <row r="91" spans="1:29" ht="9.75" customHeight="1">
      <c r="A91" s="135"/>
      <c r="B91" s="138"/>
      <c r="C91" s="138"/>
      <c r="D91" s="293"/>
      <c r="E91" s="293"/>
      <c r="F91" s="293"/>
      <c r="G91" s="293"/>
      <c r="H91" s="293"/>
      <c r="I91" s="293"/>
      <c r="J91" s="294"/>
      <c r="K91" s="138"/>
      <c r="L91" s="136"/>
      <c r="M91" s="1" t="s">
        <v>109</v>
      </c>
      <c r="N91" s="141"/>
      <c r="P91" s="138"/>
      <c r="Q91" s="138"/>
      <c r="R91" s="138"/>
      <c r="S91" s="292"/>
      <c r="T91" s="292"/>
      <c r="U91" s="292"/>
      <c r="V91" s="292"/>
      <c r="W91" s="292"/>
      <c r="X91" s="292"/>
      <c r="Y91" s="292"/>
      <c r="Z91" s="138"/>
      <c r="AA91" s="138"/>
      <c r="AB91" s="1"/>
      <c r="AC91" s="1"/>
    </row>
    <row r="92" spans="1:29" ht="4.5" customHeight="1">
      <c r="A92" s="97"/>
      <c r="B92" s="98"/>
      <c r="C92" s="98"/>
      <c r="D92" s="98"/>
      <c r="E92" s="98"/>
      <c r="F92" s="98"/>
      <c r="G92" s="98"/>
      <c r="H92" s="98"/>
      <c r="I92" s="98"/>
      <c r="J92" s="144"/>
      <c r="K92" s="98"/>
      <c r="L92" s="98"/>
      <c r="M92" s="98"/>
      <c r="N92" s="144"/>
      <c r="P92" s="138"/>
      <c r="Q92" s="138"/>
      <c r="R92" s="138"/>
      <c r="S92" s="138"/>
      <c r="T92" s="138"/>
      <c r="U92" s="138"/>
      <c r="V92" s="138"/>
      <c r="W92" s="138"/>
      <c r="X92" s="138"/>
      <c r="Y92" s="138"/>
      <c r="Z92" s="138"/>
      <c r="AA92" s="138"/>
      <c r="AB92" s="138"/>
      <c r="AC92" s="138"/>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286"/>
      <c r="Q94" s="308"/>
      <c r="R94" s="308"/>
      <c r="S94" s="176"/>
      <c r="T94" s="177"/>
      <c r="U94" s="177"/>
      <c r="V94" s="177"/>
      <c r="W94" s="177"/>
      <c r="X94" s="177"/>
      <c r="Y94" s="177"/>
      <c r="Z94" s="177"/>
      <c r="AA94" s="177"/>
      <c r="AB94" s="177"/>
      <c r="AC94" s="17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8"/>
      <c r="Q95" s="308"/>
      <c r="R95" s="308"/>
      <c r="S95" s="178"/>
      <c r="T95" s="179"/>
      <c r="U95" s="177"/>
      <c r="V95" s="178"/>
      <c r="W95" s="179"/>
      <c r="X95" s="179"/>
      <c r="Y95" s="186"/>
      <c r="Z95" s="187"/>
      <c r="AA95" s="188"/>
      <c r="AB95" s="188"/>
      <c r="AC95" s="186"/>
    </row>
    <row r="96" spans="1:29" ht="18" customHeight="1">
      <c r="A96" s="95"/>
      <c r="B96" s="152">
        <v>1</v>
      </c>
      <c r="C96" s="152"/>
      <c r="D96" s="142"/>
      <c r="E96" s="96"/>
      <c r="F96" s="131"/>
      <c r="G96" s="131"/>
      <c r="H96" s="96"/>
      <c r="I96" s="131"/>
      <c r="J96" s="131"/>
      <c r="K96" s="153"/>
      <c r="L96" s="153"/>
      <c r="M96" s="154"/>
      <c r="N96" s="154"/>
      <c r="P96" s="138"/>
      <c r="Q96" s="180"/>
      <c r="R96" s="180"/>
      <c r="S96" s="138"/>
      <c r="T96" s="138"/>
      <c r="U96" s="138"/>
      <c r="V96" s="138"/>
      <c r="W96" s="138"/>
      <c r="X96" s="138"/>
      <c r="Y96" s="181"/>
      <c r="Z96" s="181"/>
      <c r="AA96" s="181"/>
      <c r="AB96" s="181"/>
      <c r="AC96" s="181"/>
    </row>
    <row r="97" spans="1:29" ht="18" customHeight="1">
      <c r="A97" s="155"/>
      <c r="B97" s="156">
        <v>2</v>
      </c>
      <c r="C97" s="156"/>
      <c r="D97" s="136"/>
      <c r="E97" s="63"/>
      <c r="F97" s="157"/>
      <c r="G97" s="157"/>
      <c r="H97" s="63"/>
      <c r="I97" s="157"/>
      <c r="J97" s="157"/>
      <c r="K97" s="158"/>
      <c r="L97" s="158"/>
      <c r="M97" s="159"/>
      <c r="N97" s="159"/>
      <c r="P97" s="138"/>
      <c r="Q97" s="180"/>
      <c r="R97" s="180"/>
      <c r="S97" s="138"/>
      <c r="T97" s="138"/>
      <c r="U97" s="138"/>
      <c r="V97" s="138"/>
      <c r="W97" s="138"/>
      <c r="X97" s="138"/>
      <c r="Y97" s="181"/>
      <c r="Z97" s="181"/>
      <c r="AA97" s="181"/>
      <c r="AB97" s="181"/>
      <c r="AC97" s="181"/>
    </row>
    <row r="98" spans="1:29" ht="9" customHeight="1">
      <c r="A98" s="96"/>
      <c r="B98" s="96"/>
      <c r="C98" s="96"/>
      <c r="D98" s="96"/>
      <c r="E98" s="96"/>
      <c r="F98" s="96"/>
      <c r="G98" s="96"/>
      <c r="H98" s="96"/>
      <c r="I98" s="96"/>
      <c r="J98" s="96"/>
      <c r="K98" s="96"/>
      <c r="L98" s="96"/>
      <c r="M98" s="96"/>
      <c r="N98" s="96"/>
      <c r="P98" s="138"/>
      <c r="Q98" s="138"/>
      <c r="R98" s="138"/>
      <c r="S98" s="138"/>
      <c r="T98" s="138"/>
      <c r="U98" s="138"/>
      <c r="V98" s="138"/>
      <c r="W98" s="138"/>
      <c r="X98" s="138"/>
      <c r="Y98" s="138"/>
      <c r="Z98" s="138"/>
      <c r="AA98" s="138"/>
      <c r="AB98" s="138"/>
      <c r="AC98" s="138"/>
    </row>
    <row r="99" spans="2:29" ht="18" customHeight="1">
      <c r="B99" s="160" t="s">
        <v>114</v>
      </c>
      <c r="D99" s="161"/>
      <c r="E99" s="161"/>
      <c r="F99" s="161"/>
      <c r="G99" s="161"/>
      <c r="I99" s="160" t="s">
        <v>115</v>
      </c>
      <c r="J99" s="161"/>
      <c r="K99" s="162" t="s">
        <v>48</v>
      </c>
      <c r="L99" s="161"/>
      <c r="M99" s="161"/>
      <c r="N99" s="162" t="s">
        <v>116</v>
      </c>
      <c r="P99" s="138"/>
      <c r="Q99" s="182"/>
      <c r="R99" s="138"/>
      <c r="S99" s="138"/>
      <c r="T99" s="138"/>
      <c r="U99" s="138"/>
      <c r="V99" s="138"/>
      <c r="W99" s="138"/>
      <c r="X99" s="182"/>
      <c r="Y99" s="138"/>
      <c r="Z99" s="173"/>
      <c r="AA99" s="138"/>
      <c r="AB99" s="138"/>
      <c r="AC99" s="173"/>
    </row>
    <row r="100" spans="16:29" ht="9.75" customHeight="1">
      <c r="P100" s="138"/>
      <c r="Q100" s="138"/>
      <c r="R100" s="138"/>
      <c r="S100" s="138"/>
      <c r="T100" s="138"/>
      <c r="U100" s="138"/>
      <c r="V100" s="138"/>
      <c r="W100" s="138"/>
      <c r="X100" s="138"/>
      <c r="Y100" s="138"/>
      <c r="Z100" s="138"/>
      <c r="AA100" s="138"/>
      <c r="AB100" s="138"/>
      <c r="AC100" s="138"/>
    </row>
    <row r="101" spans="1:29" ht="9.75" customHeight="1">
      <c r="A101" s="163" t="s">
        <v>117</v>
      </c>
      <c r="B101" s="146"/>
      <c r="C101" s="146"/>
      <c r="D101" s="146"/>
      <c r="E101" s="146"/>
      <c r="F101" s="146"/>
      <c r="G101" s="146"/>
      <c r="H101" s="164" t="s">
        <v>118</v>
      </c>
      <c r="I101" s="146"/>
      <c r="J101" s="146"/>
      <c r="K101" s="146"/>
      <c r="L101" s="146"/>
      <c r="M101" s="146"/>
      <c r="N101" s="147"/>
      <c r="P101" s="183"/>
      <c r="Q101" s="177"/>
      <c r="R101" s="177"/>
      <c r="S101" s="177"/>
      <c r="T101" s="177"/>
      <c r="U101" s="177"/>
      <c r="V101" s="177"/>
      <c r="W101" s="184"/>
      <c r="X101" s="177"/>
      <c r="Y101" s="177"/>
      <c r="Z101" s="177"/>
      <c r="AA101" s="177"/>
      <c r="AB101" s="177"/>
      <c r="AC101" s="177"/>
    </row>
    <row r="102" spans="1:29" ht="15.75" customHeight="1">
      <c r="A102" s="165"/>
      <c r="B102" s="298"/>
      <c r="C102" s="299"/>
      <c r="D102" s="299"/>
      <c r="E102" s="299"/>
      <c r="F102" s="299"/>
      <c r="G102" s="300"/>
      <c r="H102" s="166"/>
      <c r="I102" s="138"/>
      <c r="J102" s="138"/>
      <c r="K102" s="138"/>
      <c r="L102" s="138"/>
      <c r="M102" s="138"/>
      <c r="N102" s="139"/>
      <c r="P102" s="1"/>
      <c r="Q102" s="292"/>
      <c r="R102" s="307"/>
      <c r="S102" s="307"/>
      <c r="T102" s="307"/>
      <c r="U102" s="307"/>
      <c r="V102" s="307"/>
      <c r="W102" s="184"/>
      <c r="X102" s="138"/>
      <c r="Y102" s="138"/>
      <c r="Z102" s="138"/>
      <c r="AA102" s="138"/>
      <c r="AB102" s="138"/>
      <c r="AC102" s="138"/>
    </row>
    <row r="103" spans="1:29" ht="9.75" customHeight="1">
      <c r="A103" s="167" t="s">
        <v>119</v>
      </c>
      <c r="B103" s="96"/>
      <c r="C103" s="96"/>
      <c r="D103" s="96"/>
      <c r="E103" s="96"/>
      <c r="F103" s="96"/>
      <c r="G103" s="131"/>
      <c r="H103" s="168" t="s">
        <v>120</v>
      </c>
      <c r="I103" s="63"/>
      <c r="J103" s="157"/>
      <c r="K103" s="63"/>
      <c r="L103" s="169" t="s">
        <v>121</v>
      </c>
      <c r="M103" s="63"/>
      <c r="N103" s="157"/>
      <c r="P103" s="1"/>
      <c r="Q103" s="138"/>
      <c r="R103" s="138"/>
      <c r="S103" s="138"/>
      <c r="T103" s="138"/>
      <c r="U103" s="138"/>
      <c r="V103" s="138"/>
      <c r="W103" s="185"/>
      <c r="X103" s="138"/>
      <c r="Y103" s="138"/>
      <c r="Z103" s="138"/>
      <c r="AA103" s="185"/>
      <c r="AB103" s="138"/>
      <c r="AC103" s="138"/>
    </row>
    <row r="104" spans="1:29" ht="19.5" customHeight="1">
      <c r="A104" s="97"/>
      <c r="B104" s="298"/>
      <c r="C104" s="299"/>
      <c r="D104" s="299"/>
      <c r="E104" s="299"/>
      <c r="F104" s="299"/>
      <c r="G104" s="300"/>
      <c r="H104" s="97"/>
      <c r="I104" s="98"/>
      <c r="J104" s="157"/>
      <c r="K104" s="98"/>
      <c r="L104" s="98"/>
      <c r="M104" s="98"/>
      <c r="N104" s="144"/>
      <c r="P104" s="138"/>
      <c r="Q104" s="292"/>
      <c r="R104" s="307"/>
      <c r="S104" s="307"/>
      <c r="T104" s="307"/>
      <c r="U104" s="307"/>
      <c r="V104" s="307"/>
      <c r="W104" s="138"/>
      <c r="X104" s="138"/>
      <c r="Y104" s="138"/>
      <c r="Z104" s="138"/>
      <c r="AA104" s="138"/>
      <c r="AB104" s="138"/>
      <c r="AC104" s="138"/>
    </row>
    <row r="105" spans="1:29" ht="12.75" customHeight="1">
      <c r="A105" t="str">
        <f>$A$52</f>
        <v>Offenburg</v>
      </c>
      <c r="M105" s="311">
        <f>$M$52</f>
        <v>40677</v>
      </c>
      <c r="N105" s="270"/>
      <c r="P105" s="138"/>
      <c r="Q105" s="138"/>
      <c r="R105" s="138"/>
      <c r="S105" s="138"/>
      <c r="T105" s="138"/>
      <c r="U105" s="138"/>
      <c r="V105" s="138"/>
      <c r="W105" s="138"/>
      <c r="X105" s="138"/>
      <c r="Y105" s="138"/>
      <c r="Z105" s="138"/>
      <c r="AA105" s="138"/>
      <c r="AB105" s="314"/>
      <c r="AC105" s="315"/>
    </row>
    <row r="106" ht="12.75" customHeight="1"/>
    <row r="107" spans="1:29" ht="24" customHeight="1">
      <c r="A107" s="128" t="s">
        <v>122</v>
      </c>
      <c r="B107" s="129"/>
      <c r="C107" s="129"/>
      <c r="D107" s="129"/>
      <c r="E107" s="129"/>
      <c r="F107" s="129"/>
      <c r="G107" s="129"/>
      <c r="H107" s="129"/>
      <c r="I107" s="129"/>
      <c r="J107" s="129"/>
      <c r="K107" s="129"/>
      <c r="L107" s="129"/>
      <c r="M107" s="129"/>
      <c r="N107" s="129"/>
      <c r="P107" s="128" t="str">
        <f>A107</f>
        <v>Schiedrichterzettel - Runde 2</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tr">
        <f>$H$3</f>
        <v>Gruppe B</v>
      </c>
      <c r="I109" s="283"/>
      <c r="J109" s="283"/>
      <c r="K109" s="281"/>
      <c r="L109" s="282"/>
      <c r="M109" s="283"/>
      <c r="N109" s="281"/>
      <c r="P109" s="97"/>
      <c r="Q109" s="98"/>
      <c r="R109" s="284">
        <f>$C$3</f>
        <v>40677</v>
      </c>
      <c r="S109" s="281"/>
      <c r="T109" s="98"/>
      <c r="U109" s="280"/>
      <c r="V109" s="281"/>
      <c r="W109" s="282" t="str">
        <f>$H$3</f>
        <v>Gruppe B</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287">
        <f>Raster!B15</f>
        <v>79</v>
      </c>
      <c r="D116" s="289" t="str">
        <f>Raster!C15</f>
        <v>Spitz, Marco </v>
      </c>
      <c r="E116" s="290"/>
      <c r="F116" s="290"/>
      <c r="G116" s="290"/>
      <c r="H116" s="290"/>
      <c r="I116" s="290"/>
      <c r="J116" s="291"/>
      <c r="L116" s="136"/>
      <c r="M116" s="1" t="s">
        <v>106</v>
      </c>
      <c r="N116" s="141"/>
      <c r="P116" s="135"/>
      <c r="Q116" s="138"/>
      <c r="R116" s="287">
        <f>Raster!B16</f>
        <v>80</v>
      </c>
      <c r="S116" s="289" t="str">
        <f>Raster!C16</f>
        <v>Stegemann, Torben</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Raster!B19</f>
        <v>83</v>
      </c>
      <c r="D134" s="289" t="str">
        <f>Raster!C19</f>
        <v>Drauz, Simon</v>
      </c>
      <c r="E134" s="290"/>
      <c r="F134" s="290"/>
      <c r="G134" s="290"/>
      <c r="H134" s="290"/>
      <c r="I134" s="290"/>
      <c r="J134" s="291"/>
      <c r="L134" s="136"/>
      <c r="M134" s="1" t="s">
        <v>106</v>
      </c>
      <c r="N134" s="141"/>
      <c r="P134" s="135"/>
      <c r="Q134" s="138"/>
      <c r="R134" s="287">
        <f>Raster!B18</f>
        <v>82</v>
      </c>
      <c r="S134" s="289" t="str">
        <f>Raster!C18</f>
        <v>Stolz, Sven</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60" spans="1:29" ht="24" customHeight="1">
      <c r="A160" s="128" t="str">
        <f>A107</f>
        <v>Schiedrichterzettel - Runde 2</v>
      </c>
      <c r="B160" s="129"/>
      <c r="C160" s="129"/>
      <c r="D160" s="129"/>
      <c r="E160" s="129"/>
      <c r="F160" s="129"/>
      <c r="G160" s="129"/>
      <c r="H160" s="129"/>
      <c r="I160" s="129"/>
      <c r="J160" s="129"/>
      <c r="K160" s="129"/>
      <c r="L160" s="129"/>
      <c r="M160" s="129"/>
      <c r="N160" s="129"/>
      <c r="P160" s="170"/>
      <c r="Q160" s="171"/>
      <c r="R160" s="171"/>
      <c r="S160" s="171"/>
      <c r="T160" s="171"/>
      <c r="U160" s="171"/>
      <c r="V160" s="171"/>
      <c r="W160" s="171"/>
      <c r="X160" s="171"/>
      <c r="Y160" s="171"/>
      <c r="Z160" s="171"/>
      <c r="AA160" s="171"/>
      <c r="AB160" s="171"/>
      <c r="AC160" s="171"/>
    </row>
    <row r="161" spans="1:29" ht="15.75" customHeight="1">
      <c r="A161" s="130" t="s">
        <v>97</v>
      </c>
      <c r="B161" s="96"/>
      <c r="C161" s="96"/>
      <c r="D161" s="131"/>
      <c r="E161" s="132" t="s">
        <v>98</v>
      </c>
      <c r="F161" s="96"/>
      <c r="G161" s="131"/>
      <c r="H161" s="130" t="s">
        <v>99</v>
      </c>
      <c r="I161" s="96"/>
      <c r="J161" s="132"/>
      <c r="K161" s="131"/>
      <c r="L161" s="132" t="s">
        <v>100</v>
      </c>
      <c r="M161" s="96"/>
      <c r="N161" s="131"/>
      <c r="P161" s="172"/>
      <c r="Q161" s="138"/>
      <c r="R161" s="138"/>
      <c r="S161" s="138"/>
      <c r="T161" s="172"/>
      <c r="U161" s="138"/>
      <c r="V161" s="138"/>
      <c r="W161" s="172"/>
      <c r="X161" s="138"/>
      <c r="Y161" s="172"/>
      <c r="Z161" s="138"/>
      <c r="AA161" s="172"/>
      <c r="AB161" s="138"/>
      <c r="AC161" s="138"/>
    </row>
    <row r="162" spans="1:29" ht="18" customHeight="1">
      <c r="A162" s="97"/>
      <c r="B162" s="98"/>
      <c r="C162" s="284">
        <f>$C$3</f>
        <v>40677</v>
      </c>
      <c r="D162" s="281"/>
      <c r="E162" s="98"/>
      <c r="F162" s="280"/>
      <c r="G162" s="281"/>
      <c r="H162" s="282" t="str">
        <f>$H$3</f>
        <v>Gruppe B</v>
      </c>
      <c r="I162" s="283"/>
      <c r="J162" s="283"/>
      <c r="K162" s="281"/>
      <c r="L162" s="282"/>
      <c r="M162" s="283"/>
      <c r="N162" s="281"/>
      <c r="P162" s="138"/>
      <c r="Q162" s="138"/>
      <c r="R162" s="285"/>
      <c r="S162" s="286"/>
      <c r="T162" s="138"/>
      <c r="U162" s="312"/>
      <c r="V162" s="286"/>
      <c r="W162" s="286"/>
      <c r="X162" s="286"/>
      <c r="Y162" s="286"/>
      <c r="Z162" s="286"/>
      <c r="AA162" s="286"/>
      <c r="AB162" s="286"/>
      <c r="AC162" s="286"/>
    </row>
    <row r="163" spans="1:29" ht="24.75" customHeight="1">
      <c r="A163" s="134"/>
      <c r="B163" s="133" t="str">
        <f>$B$4</f>
        <v>BaWü JG-RLT Top24</v>
      </c>
      <c r="L163" s="295" t="str">
        <f>$L$4</f>
        <v>Jungen U12</v>
      </c>
      <c r="M163" s="295"/>
      <c r="N163" s="295"/>
      <c r="P163" s="174"/>
      <c r="Q163" s="175"/>
      <c r="R163" s="138"/>
      <c r="S163" s="138"/>
      <c r="T163" s="138"/>
      <c r="U163" s="138"/>
      <c r="V163" s="138"/>
      <c r="W163" s="138"/>
      <c r="X163" s="138"/>
      <c r="Y163" s="138"/>
      <c r="Z163" s="138"/>
      <c r="AA163" s="313"/>
      <c r="AB163" s="313"/>
      <c r="AC163" s="313"/>
    </row>
    <row r="164" spans="1:29" ht="4.5" customHeight="1">
      <c r="A164" s="95"/>
      <c r="B164" s="96"/>
      <c r="C164" s="96"/>
      <c r="D164" s="96"/>
      <c r="E164" s="96"/>
      <c r="F164" s="96"/>
      <c r="G164" s="96"/>
      <c r="H164" s="96"/>
      <c r="I164" s="96"/>
      <c r="J164" s="96"/>
      <c r="K164" s="96"/>
      <c r="L164" s="96"/>
      <c r="M164" s="96"/>
      <c r="N164" s="131"/>
      <c r="P164" s="138"/>
      <c r="Q164" s="138"/>
      <c r="R164" s="138"/>
      <c r="S164" s="138"/>
      <c r="T164" s="138"/>
      <c r="U164" s="138"/>
      <c r="V164" s="138"/>
      <c r="W164" s="138"/>
      <c r="X164" s="138"/>
      <c r="Y164" s="138"/>
      <c r="Z164" s="138"/>
      <c r="AA164" s="138"/>
      <c r="AB164" s="138"/>
      <c r="AC164" s="138"/>
    </row>
    <row r="165" spans="1:29" ht="9.75" customHeight="1">
      <c r="A165" s="135"/>
      <c r="B165" s="136"/>
      <c r="C165" s="137" t="s">
        <v>101</v>
      </c>
      <c r="D165" s="137"/>
      <c r="E165" s="136"/>
      <c r="F165" s="137" t="s">
        <v>102</v>
      </c>
      <c r="G165" s="137"/>
      <c r="H165" s="136"/>
      <c r="I165" s="137" t="s">
        <v>103</v>
      </c>
      <c r="J165" s="137"/>
      <c r="K165" s="137"/>
      <c r="M165" s="138"/>
      <c r="N165" s="139"/>
      <c r="P165" s="138"/>
      <c r="Q165" s="138"/>
      <c r="R165" s="1"/>
      <c r="S165" s="1"/>
      <c r="T165" s="138"/>
      <c r="U165" s="1"/>
      <c r="V165" s="1"/>
      <c r="W165" s="138"/>
      <c r="X165" s="1"/>
      <c r="Y165" s="1"/>
      <c r="Z165" s="1"/>
      <c r="AA165" s="138"/>
      <c r="AB165" s="138"/>
      <c r="AC165" s="138"/>
    </row>
    <row r="166" spans="1:29" ht="4.5" customHeight="1">
      <c r="A166" s="135"/>
      <c r="M166" s="138"/>
      <c r="N166" s="139"/>
      <c r="P166" s="138"/>
      <c r="Q166" s="138"/>
      <c r="R166" s="138"/>
      <c r="S166" s="138"/>
      <c r="T166" s="138"/>
      <c r="U166" s="138"/>
      <c r="V166" s="138"/>
      <c r="W166" s="138"/>
      <c r="X166" s="138"/>
      <c r="Y166" s="138"/>
      <c r="Z166" s="138"/>
      <c r="AA166" s="138"/>
      <c r="AB166" s="138"/>
      <c r="AC166" s="138"/>
    </row>
    <row r="167" spans="1:29" ht="12.75" customHeight="1">
      <c r="A167" s="95"/>
      <c r="B167" s="96"/>
      <c r="C167" s="140" t="s">
        <v>104</v>
      </c>
      <c r="D167" s="140" t="s">
        <v>105</v>
      </c>
      <c r="E167" s="96"/>
      <c r="F167" s="140"/>
      <c r="G167" s="140"/>
      <c r="H167" s="96"/>
      <c r="I167" s="96"/>
      <c r="J167" s="131"/>
      <c r="M167" s="138"/>
      <c r="N167" s="139"/>
      <c r="P167" s="138"/>
      <c r="Q167" s="138"/>
      <c r="R167" s="1"/>
      <c r="S167" s="1"/>
      <c r="T167" s="138"/>
      <c r="U167" s="1"/>
      <c r="V167" s="1"/>
      <c r="W167" s="138"/>
      <c r="X167" s="138"/>
      <c r="Y167" s="138"/>
      <c r="Z167" s="138"/>
      <c r="AA167" s="138"/>
      <c r="AB167" s="138"/>
      <c r="AC167" s="138"/>
    </row>
    <row r="168" spans="1:29" ht="4.5" customHeight="1">
      <c r="A168" s="135"/>
      <c r="B168" s="138"/>
      <c r="C168" s="1"/>
      <c r="D168" s="1"/>
      <c r="E168" s="138"/>
      <c r="F168" s="1"/>
      <c r="G168" s="1"/>
      <c r="H168" s="138"/>
      <c r="I168" s="138"/>
      <c r="J168" s="139"/>
      <c r="M168" s="138"/>
      <c r="N168" s="139"/>
      <c r="P168" s="138"/>
      <c r="Q168" s="138"/>
      <c r="R168" s="1"/>
      <c r="S168" s="1"/>
      <c r="T168" s="138"/>
      <c r="U168" s="1"/>
      <c r="V168" s="1"/>
      <c r="W168" s="138"/>
      <c r="X168" s="138"/>
      <c r="Y168" s="138"/>
      <c r="Z168" s="138"/>
      <c r="AA168" s="138"/>
      <c r="AB168" s="138"/>
      <c r="AC168" s="138"/>
    </row>
    <row r="169" spans="1:29" ht="9.75" customHeight="1">
      <c r="A169" s="135"/>
      <c r="B169" s="138"/>
      <c r="C169" s="287">
        <f>Raster!B17</f>
        <v>81</v>
      </c>
      <c r="D169" s="289" t="str">
        <f>Raster!C17</f>
        <v>Engler, Linus</v>
      </c>
      <c r="E169" s="290"/>
      <c r="F169" s="290"/>
      <c r="G169" s="290"/>
      <c r="H169" s="290"/>
      <c r="I169" s="290"/>
      <c r="J169" s="291"/>
      <c r="L169" s="136"/>
      <c r="M169" s="1" t="s">
        <v>106</v>
      </c>
      <c r="N169" s="141"/>
      <c r="P169" s="138"/>
      <c r="Q169" s="138"/>
      <c r="R169" s="287"/>
      <c r="S169" s="309"/>
      <c r="T169" s="310"/>
      <c r="U169" s="310"/>
      <c r="V169" s="310"/>
      <c r="W169" s="310"/>
      <c r="X169" s="310"/>
      <c r="Y169" s="310"/>
      <c r="Z169" s="138"/>
      <c r="AA169" s="138"/>
      <c r="AB169" s="1"/>
      <c r="AC169" s="1"/>
    </row>
    <row r="170" spans="1:29" ht="4.5" customHeight="1">
      <c r="A170" s="135"/>
      <c r="B170" s="138"/>
      <c r="C170" s="288"/>
      <c r="D170" s="290"/>
      <c r="E170" s="290"/>
      <c r="F170" s="290"/>
      <c r="G170" s="290"/>
      <c r="H170" s="290"/>
      <c r="I170" s="290"/>
      <c r="J170" s="291"/>
      <c r="M170" s="138"/>
      <c r="N170" s="139"/>
      <c r="P170" s="138"/>
      <c r="Q170" s="138"/>
      <c r="R170" s="308"/>
      <c r="S170" s="310"/>
      <c r="T170" s="310"/>
      <c r="U170" s="310"/>
      <c r="V170" s="310"/>
      <c r="W170" s="310"/>
      <c r="X170" s="310"/>
      <c r="Y170" s="310"/>
      <c r="Z170" s="138"/>
      <c r="AA170" s="138"/>
      <c r="AB170" s="138"/>
      <c r="AC170" s="138"/>
    </row>
    <row r="171" spans="1:29" ht="9.75" customHeight="1">
      <c r="A171" s="135"/>
      <c r="B171" s="138"/>
      <c r="C171" s="288"/>
      <c r="D171" s="290"/>
      <c r="E171" s="290"/>
      <c r="F171" s="290"/>
      <c r="G171" s="290"/>
      <c r="H171" s="290"/>
      <c r="I171" s="290"/>
      <c r="J171" s="291"/>
      <c r="L171" s="136"/>
      <c r="M171" s="1" t="s">
        <v>107</v>
      </c>
      <c r="N171" s="141"/>
      <c r="P171" s="138"/>
      <c r="Q171" s="138"/>
      <c r="R171" s="308"/>
      <c r="S171" s="310"/>
      <c r="T171" s="310"/>
      <c r="U171" s="310"/>
      <c r="V171" s="310"/>
      <c r="W171" s="310"/>
      <c r="X171" s="310"/>
      <c r="Y171" s="310"/>
      <c r="Z171" s="138"/>
      <c r="AA171" s="138"/>
      <c r="AB171" s="1"/>
      <c r="AC171" s="1"/>
    </row>
    <row r="172" spans="1:29" ht="4.5" customHeight="1">
      <c r="A172" s="135"/>
      <c r="B172" s="138"/>
      <c r="C172" s="288"/>
      <c r="D172" s="290"/>
      <c r="E172" s="290"/>
      <c r="F172" s="290"/>
      <c r="G172" s="290"/>
      <c r="H172" s="290"/>
      <c r="I172" s="290"/>
      <c r="J172" s="291"/>
      <c r="M172" s="138"/>
      <c r="N172" s="139"/>
      <c r="P172" s="138"/>
      <c r="Q172" s="138"/>
      <c r="R172" s="308"/>
      <c r="S172" s="310"/>
      <c r="T172" s="310"/>
      <c r="U172" s="310"/>
      <c r="V172" s="310"/>
      <c r="W172" s="310"/>
      <c r="X172" s="310"/>
      <c r="Y172" s="310"/>
      <c r="Z172" s="138"/>
      <c r="AA172" s="138"/>
      <c r="AB172" s="138"/>
      <c r="AC172" s="138"/>
    </row>
    <row r="173" spans="1:29" ht="9.75" customHeight="1">
      <c r="A173" s="135"/>
      <c r="B173" s="138"/>
      <c r="C173" s="288"/>
      <c r="D173" s="290"/>
      <c r="E173" s="290"/>
      <c r="F173" s="290"/>
      <c r="G173" s="290"/>
      <c r="H173" s="290"/>
      <c r="I173" s="290"/>
      <c r="J173" s="291"/>
      <c r="L173" s="142"/>
      <c r="M173" s="1" t="s">
        <v>107</v>
      </c>
      <c r="N173" s="141"/>
      <c r="P173" s="138"/>
      <c r="Q173" s="138"/>
      <c r="R173" s="308"/>
      <c r="S173" s="310"/>
      <c r="T173" s="310"/>
      <c r="U173" s="310"/>
      <c r="V173" s="310"/>
      <c r="W173" s="310"/>
      <c r="X173" s="310"/>
      <c r="Y173" s="310"/>
      <c r="Z173" s="138"/>
      <c r="AA173" s="138"/>
      <c r="AB173" s="1"/>
      <c r="AC173" s="1"/>
    </row>
    <row r="174" spans="1:29" ht="4.5" customHeight="1">
      <c r="A174" s="97"/>
      <c r="B174" s="98"/>
      <c r="C174" s="98"/>
      <c r="D174" s="98"/>
      <c r="E174" s="98"/>
      <c r="F174" s="98"/>
      <c r="G174" s="98"/>
      <c r="H174" s="98"/>
      <c r="I174" s="98"/>
      <c r="J174" s="139"/>
      <c r="L174" s="96"/>
      <c r="M174" s="143"/>
      <c r="N174" s="141"/>
      <c r="P174" s="138"/>
      <c r="Q174" s="138"/>
      <c r="R174" s="138"/>
      <c r="S174" s="138"/>
      <c r="T174" s="138"/>
      <c r="U174" s="138"/>
      <c r="V174" s="138"/>
      <c r="W174" s="138"/>
      <c r="X174" s="138"/>
      <c r="Y174" s="138"/>
      <c r="Z174" s="138"/>
      <c r="AA174" s="138"/>
      <c r="AB174" s="1"/>
      <c r="AC174" s="1"/>
    </row>
    <row r="175" spans="1:29" ht="12.75" customHeight="1">
      <c r="A175" s="95"/>
      <c r="B175" s="96"/>
      <c r="C175" s="96"/>
      <c r="D175" s="140" t="s">
        <v>108</v>
      </c>
      <c r="E175" s="96"/>
      <c r="F175" s="140"/>
      <c r="G175" s="140"/>
      <c r="H175" s="96"/>
      <c r="I175" s="96"/>
      <c r="J175" s="131"/>
      <c r="K175" s="96"/>
      <c r="L175" s="96"/>
      <c r="M175" s="96"/>
      <c r="N175" s="131"/>
      <c r="P175" s="138"/>
      <c r="Q175" s="138"/>
      <c r="R175" s="138"/>
      <c r="S175" s="1"/>
      <c r="T175" s="138"/>
      <c r="U175" s="1"/>
      <c r="V175" s="1"/>
      <c r="W175" s="138"/>
      <c r="X175" s="138"/>
      <c r="Y175" s="138"/>
      <c r="Z175" s="138"/>
      <c r="AA175" s="138"/>
      <c r="AB175" s="138"/>
      <c r="AC175" s="138"/>
    </row>
    <row r="176" spans="1:29" ht="4.5" customHeight="1">
      <c r="A176" s="135"/>
      <c r="B176" s="138"/>
      <c r="C176" s="138"/>
      <c r="D176" s="138"/>
      <c r="E176" s="138"/>
      <c r="F176" s="138"/>
      <c r="G176" s="138"/>
      <c r="H176" s="138"/>
      <c r="I176" s="138"/>
      <c r="J176" s="139"/>
      <c r="K176" s="138"/>
      <c r="L176" s="138"/>
      <c r="M176" s="138"/>
      <c r="N176" s="139"/>
      <c r="P176" s="138"/>
      <c r="Q176" s="138"/>
      <c r="R176" s="138"/>
      <c r="S176" s="138"/>
      <c r="T176" s="138"/>
      <c r="U176" s="138"/>
      <c r="V176" s="138"/>
      <c r="W176" s="138"/>
      <c r="X176" s="138"/>
      <c r="Y176" s="138"/>
      <c r="Z176" s="138"/>
      <c r="AA176" s="138"/>
      <c r="AB176" s="138"/>
      <c r="AC176" s="138"/>
    </row>
    <row r="177" spans="1:29" ht="9.75" customHeight="1">
      <c r="A177" s="135"/>
      <c r="B177" s="138"/>
      <c r="C177" s="138"/>
      <c r="D177" s="292"/>
      <c r="E177" s="293"/>
      <c r="F177" s="293"/>
      <c r="G177" s="293"/>
      <c r="H177" s="293"/>
      <c r="I177" s="293"/>
      <c r="J177" s="294"/>
      <c r="K177" s="138"/>
      <c r="L177" s="136"/>
      <c r="M177" s="1" t="s">
        <v>106</v>
      </c>
      <c r="N177" s="141"/>
      <c r="P177" s="138"/>
      <c r="Q177" s="138"/>
      <c r="R177" s="138"/>
      <c r="S177" s="292"/>
      <c r="T177" s="292"/>
      <c r="U177" s="292"/>
      <c r="V177" s="292"/>
      <c r="W177" s="292"/>
      <c r="X177" s="292"/>
      <c r="Y177" s="292"/>
      <c r="Z177" s="138"/>
      <c r="AA177" s="138"/>
      <c r="AB177" s="1"/>
      <c r="AC177" s="1"/>
    </row>
    <row r="178" spans="1:29" ht="4.5" customHeight="1">
      <c r="A178" s="135"/>
      <c r="B178" s="138"/>
      <c r="C178" s="138"/>
      <c r="D178" s="293"/>
      <c r="E178" s="293"/>
      <c r="F178" s="293"/>
      <c r="G178" s="293"/>
      <c r="H178" s="293"/>
      <c r="I178" s="293"/>
      <c r="J178" s="294"/>
      <c r="K178" s="138"/>
      <c r="L178" s="138"/>
      <c r="M178" s="138"/>
      <c r="N178" s="139"/>
      <c r="P178" s="138"/>
      <c r="Q178" s="138"/>
      <c r="R178" s="138"/>
      <c r="S178" s="292"/>
      <c r="T178" s="292"/>
      <c r="U178" s="292"/>
      <c r="V178" s="292"/>
      <c r="W178" s="292"/>
      <c r="X178" s="292"/>
      <c r="Y178" s="292"/>
      <c r="Z178" s="138"/>
      <c r="AA178" s="138"/>
      <c r="AB178" s="138"/>
      <c r="AC178" s="138"/>
    </row>
    <row r="179" spans="1:29" ht="9.75" customHeight="1">
      <c r="A179" s="135"/>
      <c r="B179" s="138"/>
      <c r="C179" s="138"/>
      <c r="D179" s="293"/>
      <c r="E179" s="293"/>
      <c r="F179" s="293"/>
      <c r="G179" s="293"/>
      <c r="H179" s="293"/>
      <c r="I179" s="293"/>
      <c r="J179" s="294"/>
      <c r="K179" s="138"/>
      <c r="L179" s="136"/>
      <c r="M179" s="1" t="s">
        <v>109</v>
      </c>
      <c r="N179" s="141"/>
      <c r="P179" s="138"/>
      <c r="Q179" s="138"/>
      <c r="R179" s="138"/>
      <c r="S179" s="292"/>
      <c r="T179" s="292"/>
      <c r="U179" s="292"/>
      <c r="V179" s="292"/>
      <c r="W179" s="292"/>
      <c r="X179" s="292"/>
      <c r="Y179" s="292"/>
      <c r="Z179" s="138"/>
      <c r="AA179" s="138"/>
      <c r="AB179" s="1"/>
      <c r="AC179" s="1"/>
    </row>
    <row r="180" spans="1:29" ht="4.5" customHeight="1">
      <c r="A180" s="97"/>
      <c r="B180" s="98"/>
      <c r="C180" s="98"/>
      <c r="D180" s="98"/>
      <c r="E180" s="98"/>
      <c r="F180" s="98"/>
      <c r="G180" s="98"/>
      <c r="H180" s="98"/>
      <c r="I180" s="98"/>
      <c r="J180" s="144"/>
      <c r="K180" s="98"/>
      <c r="L180" s="98"/>
      <c r="M180" s="98"/>
      <c r="N180" s="139"/>
      <c r="P180" s="138"/>
      <c r="Q180" s="138"/>
      <c r="R180" s="138"/>
      <c r="S180" s="138"/>
      <c r="T180" s="138"/>
      <c r="U180" s="138"/>
      <c r="V180" s="138"/>
      <c r="W180" s="138"/>
      <c r="X180" s="138"/>
      <c r="Y180" s="138"/>
      <c r="Z180" s="138"/>
      <c r="AA180" s="138"/>
      <c r="AB180" s="138"/>
      <c r="AC180" s="138"/>
    </row>
    <row r="181" spans="13:29" ht="4.5" customHeight="1">
      <c r="M181" s="138"/>
      <c r="N181" s="63"/>
      <c r="P181" s="138"/>
      <c r="Q181" s="138"/>
      <c r="R181" s="138"/>
      <c r="S181" s="138"/>
      <c r="T181" s="138"/>
      <c r="U181" s="138"/>
      <c r="V181" s="138"/>
      <c r="W181" s="138"/>
      <c r="X181" s="138"/>
      <c r="Y181" s="138"/>
      <c r="Z181" s="138"/>
      <c r="AA181" s="138"/>
      <c r="AB181" s="138"/>
      <c r="AC181" s="138"/>
    </row>
    <row r="182" spans="1:29" ht="4.5" customHeight="1">
      <c r="A182" s="95"/>
      <c r="B182" s="96"/>
      <c r="C182" s="96"/>
      <c r="D182" s="96"/>
      <c r="E182" s="96"/>
      <c r="F182" s="96"/>
      <c r="G182" s="96"/>
      <c r="H182" s="96"/>
      <c r="I182" s="96"/>
      <c r="J182" s="96"/>
      <c r="K182" s="96"/>
      <c r="L182" s="96"/>
      <c r="M182" s="96"/>
      <c r="N182" s="139"/>
      <c r="P182" s="138"/>
      <c r="Q182" s="138"/>
      <c r="R182" s="138"/>
      <c r="S182" s="138"/>
      <c r="T182" s="138"/>
      <c r="U182" s="138"/>
      <c r="V182" s="138"/>
      <c r="W182" s="138"/>
      <c r="X182" s="138"/>
      <c r="Y182" s="138"/>
      <c r="Z182" s="138"/>
      <c r="AA182" s="138"/>
      <c r="AB182" s="138"/>
      <c r="AC182" s="138"/>
    </row>
    <row r="183" spans="1:29" ht="9.75" customHeight="1">
      <c r="A183" s="135"/>
      <c r="B183" s="136"/>
      <c r="C183" s="137" t="s">
        <v>101</v>
      </c>
      <c r="D183" s="137"/>
      <c r="E183" s="136"/>
      <c r="F183" s="137" t="s">
        <v>102</v>
      </c>
      <c r="G183" s="137"/>
      <c r="H183" s="136"/>
      <c r="I183" s="137" t="s">
        <v>103</v>
      </c>
      <c r="J183" s="137"/>
      <c r="K183" s="137"/>
      <c r="M183" s="138"/>
      <c r="N183" s="139"/>
      <c r="P183" s="138"/>
      <c r="Q183" s="138"/>
      <c r="R183" s="1"/>
      <c r="S183" s="1"/>
      <c r="T183" s="138"/>
      <c r="U183" s="1"/>
      <c r="V183" s="1"/>
      <c r="W183" s="138"/>
      <c r="X183" s="1"/>
      <c r="Y183" s="1"/>
      <c r="Z183" s="1"/>
      <c r="AA183" s="138"/>
      <c r="AB183" s="138"/>
      <c r="AC183" s="138"/>
    </row>
    <row r="184" spans="1:29" ht="4.5" customHeight="1">
      <c r="A184" s="135"/>
      <c r="M184" s="138"/>
      <c r="N184" s="139"/>
      <c r="P184" s="138"/>
      <c r="Q184" s="138"/>
      <c r="R184" s="138"/>
      <c r="S184" s="138"/>
      <c r="T184" s="138"/>
      <c r="U184" s="138"/>
      <c r="V184" s="138"/>
      <c r="W184" s="138"/>
      <c r="X184" s="138"/>
      <c r="Y184" s="138"/>
      <c r="Z184" s="138"/>
      <c r="AA184" s="138"/>
      <c r="AB184" s="138"/>
      <c r="AC184" s="138"/>
    </row>
    <row r="185" spans="1:29" ht="12.75" customHeight="1">
      <c r="A185" s="95"/>
      <c r="B185" s="96"/>
      <c r="C185" s="140" t="s">
        <v>104</v>
      </c>
      <c r="D185" s="140" t="s">
        <v>110</v>
      </c>
      <c r="E185" s="96"/>
      <c r="F185" s="140"/>
      <c r="G185" s="140"/>
      <c r="H185" s="96"/>
      <c r="I185" s="96"/>
      <c r="J185" s="131"/>
      <c r="M185" s="138"/>
      <c r="N185" s="139"/>
      <c r="P185" s="138"/>
      <c r="Q185" s="138"/>
      <c r="R185" s="1"/>
      <c r="S185" s="1"/>
      <c r="T185" s="138"/>
      <c r="U185" s="1"/>
      <c r="V185" s="1"/>
      <c r="W185" s="138"/>
      <c r="X185" s="138"/>
      <c r="Y185" s="138"/>
      <c r="Z185" s="138"/>
      <c r="AA185" s="138"/>
      <c r="AB185" s="138"/>
      <c r="AC185" s="138"/>
    </row>
    <row r="186" spans="1:29" ht="4.5" customHeight="1">
      <c r="A186" s="135"/>
      <c r="B186" s="138"/>
      <c r="C186" s="1"/>
      <c r="D186" s="1"/>
      <c r="E186" s="138"/>
      <c r="F186" s="1"/>
      <c r="G186" s="1"/>
      <c r="H186" s="138"/>
      <c r="I186" s="138"/>
      <c r="J186" s="139"/>
      <c r="M186" s="138"/>
      <c r="N186" s="139"/>
      <c r="P186" s="138"/>
      <c r="Q186" s="138"/>
      <c r="R186" s="1"/>
      <c r="S186" s="1"/>
      <c r="T186" s="138"/>
      <c r="U186" s="1"/>
      <c r="V186" s="1"/>
      <c r="W186" s="138"/>
      <c r="X186" s="138"/>
      <c r="Y186" s="138"/>
      <c r="Z186" s="138"/>
      <c r="AA186" s="138"/>
      <c r="AB186" s="138"/>
      <c r="AC186" s="138"/>
    </row>
    <row r="187" spans="1:29" ht="9.75" customHeight="1">
      <c r="A187" s="135"/>
      <c r="B187" s="138"/>
      <c r="C187" s="287">
        <f>Raster!B20</f>
        <v>84</v>
      </c>
      <c r="D187" s="289" t="str">
        <f>Raster!C20</f>
        <v>Hosenthien, Vincenzo</v>
      </c>
      <c r="E187" s="290"/>
      <c r="F187" s="290"/>
      <c r="G187" s="290"/>
      <c r="H187" s="290"/>
      <c r="I187" s="290"/>
      <c r="J187" s="291"/>
      <c r="L187" s="136"/>
      <c r="M187" s="1" t="s">
        <v>106</v>
      </c>
      <c r="N187" s="141"/>
      <c r="P187" s="138"/>
      <c r="Q187" s="138"/>
      <c r="R187" s="287"/>
      <c r="S187" s="309"/>
      <c r="T187" s="310"/>
      <c r="U187" s="310"/>
      <c r="V187" s="310"/>
      <c r="W187" s="310"/>
      <c r="X187" s="310"/>
      <c r="Y187" s="310"/>
      <c r="Z187" s="138"/>
      <c r="AA187" s="138"/>
      <c r="AB187" s="1"/>
      <c r="AC187" s="1"/>
    </row>
    <row r="188" spans="1:29" ht="4.5" customHeight="1">
      <c r="A188" s="135"/>
      <c r="B188" s="138"/>
      <c r="C188" s="288"/>
      <c r="D188" s="290"/>
      <c r="E188" s="290"/>
      <c r="F188" s="290"/>
      <c r="G188" s="290"/>
      <c r="H188" s="290"/>
      <c r="I188" s="290"/>
      <c r="J188" s="291"/>
      <c r="M188" s="138"/>
      <c r="N188" s="139"/>
      <c r="P188" s="138"/>
      <c r="Q188" s="138"/>
      <c r="R188" s="308"/>
      <c r="S188" s="310"/>
      <c r="T188" s="310"/>
      <c r="U188" s="310"/>
      <c r="V188" s="310"/>
      <c r="W188" s="310"/>
      <c r="X188" s="310"/>
      <c r="Y188" s="310"/>
      <c r="Z188" s="138"/>
      <c r="AA188" s="138"/>
      <c r="AB188" s="138"/>
      <c r="AC188" s="138"/>
    </row>
    <row r="189" spans="1:29" ht="9.75" customHeight="1">
      <c r="A189" s="135"/>
      <c r="B189" s="138"/>
      <c r="C189" s="288"/>
      <c r="D189" s="290"/>
      <c r="E189" s="290"/>
      <c r="F189" s="290"/>
      <c r="G189" s="290"/>
      <c r="H189" s="290"/>
      <c r="I189" s="290"/>
      <c r="J189" s="291"/>
      <c r="L189" s="136"/>
      <c r="M189" s="1" t="s">
        <v>107</v>
      </c>
      <c r="N189" s="141"/>
      <c r="P189" s="138"/>
      <c r="Q189" s="138"/>
      <c r="R189" s="308"/>
      <c r="S189" s="310"/>
      <c r="T189" s="310"/>
      <c r="U189" s="310"/>
      <c r="V189" s="310"/>
      <c r="W189" s="310"/>
      <c r="X189" s="310"/>
      <c r="Y189" s="310"/>
      <c r="Z189" s="138"/>
      <c r="AA189" s="138"/>
      <c r="AB189" s="1"/>
      <c r="AC189" s="1"/>
    </row>
    <row r="190" spans="1:29" ht="4.5" customHeight="1">
      <c r="A190" s="135"/>
      <c r="B190" s="138"/>
      <c r="C190" s="288"/>
      <c r="D190" s="290"/>
      <c r="E190" s="290"/>
      <c r="F190" s="290"/>
      <c r="G190" s="290"/>
      <c r="H190" s="290"/>
      <c r="I190" s="290"/>
      <c r="J190" s="291"/>
      <c r="M190" s="138"/>
      <c r="N190" s="139"/>
      <c r="P190" s="138"/>
      <c r="Q190" s="138"/>
      <c r="R190" s="308"/>
      <c r="S190" s="310"/>
      <c r="T190" s="310"/>
      <c r="U190" s="310"/>
      <c r="V190" s="310"/>
      <c r="W190" s="310"/>
      <c r="X190" s="310"/>
      <c r="Y190" s="310"/>
      <c r="Z190" s="138"/>
      <c r="AA190" s="138"/>
      <c r="AB190" s="138"/>
      <c r="AC190" s="138"/>
    </row>
    <row r="191" spans="1:29" ht="9.75" customHeight="1">
      <c r="A191" s="135"/>
      <c r="B191" s="138"/>
      <c r="C191" s="288"/>
      <c r="D191" s="290"/>
      <c r="E191" s="290"/>
      <c r="F191" s="290"/>
      <c r="G191" s="290"/>
      <c r="H191" s="290"/>
      <c r="I191" s="290"/>
      <c r="J191" s="291"/>
      <c r="L191" s="142"/>
      <c r="M191" s="1" t="s">
        <v>107</v>
      </c>
      <c r="N191" s="141"/>
      <c r="P191" s="138"/>
      <c r="Q191" s="138"/>
      <c r="R191" s="308"/>
      <c r="S191" s="310"/>
      <c r="T191" s="310"/>
      <c r="U191" s="310"/>
      <c r="V191" s="310"/>
      <c r="W191" s="310"/>
      <c r="X191" s="310"/>
      <c r="Y191" s="310"/>
      <c r="Z191" s="138"/>
      <c r="AA191" s="138"/>
      <c r="AB191" s="1"/>
      <c r="AC191" s="1"/>
    </row>
    <row r="192" spans="1:29" ht="4.5" customHeight="1">
      <c r="A192" s="97"/>
      <c r="B192" s="98"/>
      <c r="C192" s="98"/>
      <c r="D192" s="98"/>
      <c r="E192" s="98"/>
      <c r="F192" s="98"/>
      <c r="G192" s="98"/>
      <c r="H192" s="98"/>
      <c r="I192" s="98"/>
      <c r="J192" s="139"/>
      <c r="L192" s="96"/>
      <c r="M192" s="143"/>
      <c r="N192" s="141"/>
      <c r="P192" s="138"/>
      <c r="Q192" s="138"/>
      <c r="R192" s="138"/>
      <c r="S192" s="138"/>
      <c r="T192" s="138"/>
      <c r="U192" s="138"/>
      <c r="V192" s="138"/>
      <c r="W192" s="138"/>
      <c r="X192" s="138"/>
      <c r="Y192" s="138"/>
      <c r="Z192" s="138"/>
      <c r="AA192" s="138"/>
      <c r="AB192" s="1"/>
      <c r="AC192" s="1"/>
    </row>
    <row r="193" spans="1:29" ht="12.75" customHeight="1">
      <c r="A193" s="95"/>
      <c r="B193" s="96"/>
      <c r="C193" s="96"/>
      <c r="D193" s="140" t="s">
        <v>108</v>
      </c>
      <c r="E193" s="96"/>
      <c r="F193" s="140"/>
      <c r="G193" s="140"/>
      <c r="H193" s="96"/>
      <c r="I193" s="96"/>
      <c r="J193" s="131"/>
      <c r="K193" s="96"/>
      <c r="L193" s="96"/>
      <c r="M193" s="96"/>
      <c r="N193" s="131"/>
      <c r="P193" s="138"/>
      <c r="Q193" s="138"/>
      <c r="R193" s="138"/>
      <c r="S193" s="1"/>
      <c r="T193" s="138"/>
      <c r="U193" s="1"/>
      <c r="V193" s="1"/>
      <c r="W193" s="138"/>
      <c r="X193" s="138"/>
      <c r="Y193" s="138"/>
      <c r="Z193" s="138"/>
      <c r="AA193" s="138"/>
      <c r="AB193" s="138"/>
      <c r="AC193" s="138"/>
    </row>
    <row r="194" spans="1:29" ht="4.5" customHeight="1">
      <c r="A194" s="135"/>
      <c r="B194" s="138"/>
      <c r="C194" s="138"/>
      <c r="D194" s="138"/>
      <c r="E194" s="138"/>
      <c r="F194" s="138"/>
      <c r="G194" s="138"/>
      <c r="H194" s="138"/>
      <c r="I194" s="138"/>
      <c r="J194" s="139"/>
      <c r="K194" s="138"/>
      <c r="L194" s="138"/>
      <c r="M194" s="138"/>
      <c r="N194" s="139"/>
      <c r="P194" s="138"/>
      <c r="Q194" s="138"/>
      <c r="R194" s="138"/>
      <c r="S194" s="138"/>
      <c r="T194" s="138"/>
      <c r="U194" s="138"/>
      <c r="V194" s="138"/>
      <c r="W194" s="138"/>
      <c r="X194" s="138"/>
      <c r="Y194" s="138"/>
      <c r="Z194" s="138"/>
      <c r="AA194" s="138"/>
      <c r="AB194" s="138"/>
      <c r="AC194" s="138"/>
    </row>
    <row r="195" spans="1:29" ht="9.75" customHeight="1">
      <c r="A195" s="135"/>
      <c r="B195" s="138"/>
      <c r="C195" s="138"/>
      <c r="D195" s="292"/>
      <c r="E195" s="293"/>
      <c r="F195" s="293"/>
      <c r="G195" s="293"/>
      <c r="H195" s="293"/>
      <c r="I195" s="293"/>
      <c r="J195" s="294"/>
      <c r="K195" s="138"/>
      <c r="L195" s="136"/>
      <c r="M195" s="1" t="s">
        <v>106</v>
      </c>
      <c r="N195" s="141"/>
      <c r="P195" s="138"/>
      <c r="Q195" s="138"/>
      <c r="R195" s="138"/>
      <c r="S195" s="292"/>
      <c r="T195" s="292"/>
      <c r="U195" s="292"/>
      <c r="V195" s="292"/>
      <c r="W195" s="292"/>
      <c r="X195" s="292"/>
      <c r="Y195" s="292"/>
      <c r="Z195" s="138"/>
      <c r="AA195" s="138"/>
      <c r="AB195" s="1"/>
      <c r="AC195" s="1"/>
    </row>
    <row r="196" spans="1:29" ht="4.5" customHeight="1">
      <c r="A196" s="135"/>
      <c r="B196" s="138"/>
      <c r="C196" s="138"/>
      <c r="D196" s="293"/>
      <c r="E196" s="293"/>
      <c r="F196" s="293"/>
      <c r="G196" s="293"/>
      <c r="H196" s="293"/>
      <c r="I196" s="293"/>
      <c r="J196" s="294"/>
      <c r="K196" s="138"/>
      <c r="L196" s="138"/>
      <c r="M196" s="138"/>
      <c r="N196" s="139"/>
      <c r="P196" s="138"/>
      <c r="Q196" s="138"/>
      <c r="R196" s="138"/>
      <c r="S196" s="292"/>
      <c r="T196" s="292"/>
      <c r="U196" s="292"/>
      <c r="V196" s="292"/>
      <c r="W196" s="292"/>
      <c r="X196" s="292"/>
      <c r="Y196" s="292"/>
      <c r="Z196" s="138"/>
      <c r="AA196" s="138"/>
      <c r="AB196" s="138"/>
      <c r="AC196" s="138"/>
    </row>
    <row r="197" spans="1:29" ht="9.75" customHeight="1">
      <c r="A197" s="135"/>
      <c r="B197" s="138"/>
      <c r="C197" s="138"/>
      <c r="D197" s="293"/>
      <c r="E197" s="293"/>
      <c r="F197" s="293"/>
      <c r="G197" s="293"/>
      <c r="H197" s="293"/>
      <c r="I197" s="293"/>
      <c r="J197" s="294"/>
      <c r="K197" s="138"/>
      <c r="L197" s="136"/>
      <c r="M197" s="1" t="s">
        <v>109</v>
      </c>
      <c r="N197" s="141"/>
      <c r="P197" s="138"/>
      <c r="Q197" s="138"/>
      <c r="R197" s="138"/>
      <c r="S197" s="292"/>
      <c r="T197" s="292"/>
      <c r="U197" s="292"/>
      <c r="V197" s="292"/>
      <c r="W197" s="292"/>
      <c r="X197" s="292"/>
      <c r="Y197" s="292"/>
      <c r="Z197" s="138"/>
      <c r="AA197" s="138"/>
      <c r="AB197" s="1"/>
      <c r="AC197" s="1"/>
    </row>
    <row r="198" spans="1:29" ht="4.5" customHeight="1">
      <c r="A198" s="97"/>
      <c r="B198" s="98"/>
      <c r="C198" s="98"/>
      <c r="D198" s="98"/>
      <c r="E198" s="98"/>
      <c r="F198" s="98"/>
      <c r="G198" s="98"/>
      <c r="H198" s="98"/>
      <c r="I198" s="98"/>
      <c r="J198" s="144"/>
      <c r="K198" s="98"/>
      <c r="L198" s="98"/>
      <c r="M198" s="98"/>
      <c r="N198" s="144"/>
      <c r="P198" s="138"/>
      <c r="Q198" s="138"/>
      <c r="R198" s="138"/>
      <c r="S198" s="138"/>
      <c r="T198" s="138"/>
      <c r="U198" s="138"/>
      <c r="V198" s="138"/>
      <c r="W198" s="138"/>
      <c r="X198" s="138"/>
      <c r="Y198" s="138"/>
      <c r="Z198" s="138"/>
      <c r="AA198" s="138"/>
      <c r="AB198" s="138"/>
      <c r="AC198" s="138"/>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286"/>
      <c r="Q200" s="308"/>
      <c r="R200" s="308"/>
      <c r="S200" s="176"/>
      <c r="T200" s="177"/>
      <c r="U200" s="177"/>
      <c r="V200" s="177"/>
      <c r="W200" s="177"/>
      <c r="X200" s="177"/>
      <c r="Y200" s="177"/>
      <c r="Z200" s="177"/>
      <c r="AA200" s="177"/>
      <c r="AB200" s="177"/>
      <c r="AC200" s="17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8"/>
      <c r="Q201" s="308"/>
      <c r="R201" s="308"/>
      <c r="S201" s="178"/>
      <c r="T201" s="179"/>
      <c r="U201" s="177"/>
      <c r="V201" s="178"/>
      <c r="W201" s="179"/>
      <c r="X201" s="179"/>
      <c r="Y201" s="186"/>
      <c r="Z201" s="187"/>
      <c r="AA201" s="188"/>
      <c r="AB201" s="188"/>
      <c r="AC201" s="186"/>
    </row>
    <row r="202" spans="1:29" ht="18" customHeight="1">
      <c r="A202" s="95"/>
      <c r="B202" s="152">
        <v>1</v>
      </c>
      <c r="C202" s="152"/>
      <c r="D202" s="142"/>
      <c r="E202" s="96"/>
      <c r="F202" s="131"/>
      <c r="G202" s="131"/>
      <c r="H202" s="96"/>
      <c r="I202" s="131"/>
      <c r="J202" s="131"/>
      <c r="K202" s="153"/>
      <c r="L202" s="153"/>
      <c r="M202" s="154"/>
      <c r="N202" s="154"/>
      <c r="P202" s="138"/>
      <c r="Q202" s="180"/>
      <c r="R202" s="180"/>
      <c r="S202" s="138"/>
      <c r="T202" s="138"/>
      <c r="U202" s="138"/>
      <c r="V202" s="138"/>
      <c r="W202" s="138"/>
      <c r="X202" s="138"/>
      <c r="Y202" s="181"/>
      <c r="Z202" s="181"/>
      <c r="AA202" s="181"/>
      <c r="AB202" s="181"/>
      <c r="AC202" s="181"/>
    </row>
    <row r="203" spans="1:29" ht="18" customHeight="1">
      <c r="A203" s="155"/>
      <c r="B203" s="156">
        <v>2</v>
      </c>
      <c r="C203" s="156"/>
      <c r="D203" s="136"/>
      <c r="E203" s="63"/>
      <c r="F203" s="157"/>
      <c r="G203" s="157"/>
      <c r="H203" s="63"/>
      <c r="I203" s="157"/>
      <c r="J203" s="157"/>
      <c r="K203" s="158"/>
      <c r="L203" s="158"/>
      <c r="M203" s="159"/>
      <c r="N203" s="159"/>
      <c r="P203" s="138"/>
      <c r="Q203" s="180"/>
      <c r="R203" s="180"/>
      <c r="S203" s="138"/>
      <c r="T203" s="138"/>
      <c r="U203" s="138"/>
      <c r="V203" s="138"/>
      <c r="W203" s="138"/>
      <c r="X203" s="138"/>
      <c r="Y203" s="181"/>
      <c r="Z203" s="181"/>
      <c r="AA203" s="181"/>
      <c r="AB203" s="181"/>
      <c r="AC203" s="181"/>
    </row>
    <row r="204" spans="1:29" ht="9" customHeight="1">
      <c r="A204" s="96"/>
      <c r="B204" s="96"/>
      <c r="C204" s="96"/>
      <c r="D204" s="96"/>
      <c r="E204" s="96"/>
      <c r="F204" s="96"/>
      <c r="G204" s="96"/>
      <c r="H204" s="96"/>
      <c r="I204" s="96"/>
      <c r="J204" s="96"/>
      <c r="K204" s="96"/>
      <c r="L204" s="96"/>
      <c r="M204" s="96"/>
      <c r="N204" s="96"/>
      <c r="P204" s="138"/>
      <c r="Q204" s="138"/>
      <c r="R204" s="138"/>
      <c r="S204" s="138"/>
      <c r="T204" s="138"/>
      <c r="U204" s="138"/>
      <c r="V204" s="138"/>
      <c r="W204" s="138"/>
      <c r="X204" s="138"/>
      <c r="Y204" s="138"/>
      <c r="Z204" s="138"/>
      <c r="AA204" s="138"/>
      <c r="AB204" s="138"/>
      <c r="AC204" s="138"/>
    </row>
    <row r="205" spans="2:29" ht="18" customHeight="1">
      <c r="B205" s="160" t="s">
        <v>114</v>
      </c>
      <c r="D205" s="161"/>
      <c r="E205" s="161"/>
      <c r="F205" s="161"/>
      <c r="G205" s="161"/>
      <c r="I205" s="160" t="s">
        <v>115</v>
      </c>
      <c r="J205" s="161"/>
      <c r="K205" s="162" t="s">
        <v>48</v>
      </c>
      <c r="L205" s="161"/>
      <c r="M205" s="161"/>
      <c r="N205" s="162" t="s">
        <v>116</v>
      </c>
      <c r="P205" s="138"/>
      <c r="Q205" s="182"/>
      <c r="R205" s="138"/>
      <c r="S205" s="138"/>
      <c r="T205" s="138"/>
      <c r="U205" s="138"/>
      <c r="V205" s="138"/>
      <c r="W205" s="138"/>
      <c r="X205" s="182"/>
      <c r="Y205" s="138"/>
      <c r="Z205" s="173"/>
      <c r="AA205" s="138"/>
      <c r="AB205" s="138"/>
      <c r="AC205" s="173"/>
    </row>
    <row r="206" spans="16:29" ht="9.75" customHeight="1">
      <c r="P206" s="138"/>
      <c r="Q206" s="138"/>
      <c r="R206" s="138"/>
      <c r="S206" s="138"/>
      <c r="T206" s="138"/>
      <c r="U206" s="138"/>
      <c r="V206" s="138"/>
      <c r="W206" s="138"/>
      <c r="X206" s="138"/>
      <c r="Y206" s="138"/>
      <c r="Z206" s="138"/>
      <c r="AA206" s="138"/>
      <c r="AB206" s="138"/>
      <c r="AC206" s="138"/>
    </row>
    <row r="207" spans="1:29" ht="9.75" customHeight="1">
      <c r="A207" s="163" t="s">
        <v>117</v>
      </c>
      <c r="B207" s="146"/>
      <c r="C207" s="146"/>
      <c r="D207" s="146"/>
      <c r="E207" s="146"/>
      <c r="F207" s="146"/>
      <c r="G207" s="146"/>
      <c r="H207" s="164" t="s">
        <v>118</v>
      </c>
      <c r="I207" s="146"/>
      <c r="J207" s="146"/>
      <c r="K207" s="146"/>
      <c r="L207" s="146"/>
      <c r="M207" s="146"/>
      <c r="N207" s="147"/>
      <c r="P207" s="183"/>
      <c r="Q207" s="177"/>
      <c r="R207" s="177"/>
      <c r="S207" s="177"/>
      <c r="T207" s="177"/>
      <c r="U207" s="177"/>
      <c r="V207" s="177"/>
      <c r="W207" s="184"/>
      <c r="X207" s="177"/>
      <c r="Y207" s="177"/>
      <c r="Z207" s="177"/>
      <c r="AA207" s="177"/>
      <c r="AB207" s="177"/>
      <c r="AC207" s="177"/>
    </row>
    <row r="208" spans="1:29" ht="15.75" customHeight="1">
      <c r="A208" s="165"/>
      <c r="B208" s="298"/>
      <c r="C208" s="299"/>
      <c r="D208" s="299"/>
      <c r="E208" s="299"/>
      <c r="F208" s="299"/>
      <c r="G208" s="300"/>
      <c r="H208" s="166"/>
      <c r="I208" s="138"/>
      <c r="J208" s="138"/>
      <c r="K208" s="138"/>
      <c r="L208" s="138"/>
      <c r="M208" s="138"/>
      <c r="N208" s="139"/>
      <c r="P208" s="1"/>
      <c r="Q208" s="292"/>
      <c r="R208" s="307"/>
      <c r="S208" s="307"/>
      <c r="T208" s="307"/>
      <c r="U208" s="307"/>
      <c r="V208" s="307"/>
      <c r="W208" s="184"/>
      <c r="X208" s="138"/>
      <c r="Y208" s="138"/>
      <c r="Z208" s="138"/>
      <c r="AA208" s="138"/>
      <c r="AB208" s="138"/>
      <c r="AC208" s="138"/>
    </row>
    <row r="209" spans="1:29" ht="9.75" customHeight="1">
      <c r="A209" s="167" t="s">
        <v>119</v>
      </c>
      <c r="B209" s="96"/>
      <c r="C209" s="96"/>
      <c r="D209" s="96"/>
      <c r="E209" s="96"/>
      <c r="F209" s="96"/>
      <c r="G209" s="131"/>
      <c r="H209" s="168" t="s">
        <v>120</v>
      </c>
      <c r="I209" s="63"/>
      <c r="J209" s="157"/>
      <c r="K209" s="63"/>
      <c r="L209" s="169" t="s">
        <v>121</v>
      </c>
      <c r="M209" s="63"/>
      <c r="N209" s="157"/>
      <c r="P209" s="1"/>
      <c r="Q209" s="138"/>
      <c r="R209" s="138"/>
      <c r="S209" s="138"/>
      <c r="T209" s="138"/>
      <c r="U209" s="138"/>
      <c r="V209" s="138"/>
      <c r="W209" s="185"/>
      <c r="X209" s="138"/>
      <c r="Y209" s="138"/>
      <c r="Z209" s="138"/>
      <c r="AA209" s="185"/>
      <c r="AB209" s="138"/>
      <c r="AC209" s="138"/>
    </row>
    <row r="210" spans="1:29" ht="19.5" customHeight="1">
      <c r="A210" s="97"/>
      <c r="B210" s="298"/>
      <c r="C210" s="299"/>
      <c r="D210" s="299"/>
      <c r="E210" s="299"/>
      <c r="F210" s="299"/>
      <c r="G210" s="300"/>
      <c r="H210" s="97"/>
      <c r="I210" s="98"/>
      <c r="J210" s="157"/>
      <c r="K210" s="98"/>
      <c r="L210" s="98"/>
      <c r="M210" s="98"/>
      <c r="N210" s="144"/>
      <c r="P210" s="138"/>
      <c r="Q210" s="292"/>
      <c r="R210" s="307"/>
      <c r="S210" s="307"/>
      <c r="T210" s="307"/>
      <c r="U210" s="307"/>
      <c r="V210" s="307"/>
      <c r="W210" s="138"/>
      <c r="X210" s="138"/>
      <c r="Y210" s="138"/>
      <c r="Z210" s="138"/>
      <c r="AA210" s="138"/>
      <c r="AB210" s="138"/>
      <c r="AC210" s="138"/>
    </row>
    <row r="211" spans="1:29" ht="12.75" customHeight="1">
      <c r="A211" t="str">
        <f>$A$52</f>
        <v>Offenburg</v>
      </c>
      <c r="M211" s="311">
        <f>$M$52</f>
        <v>40677</v>
      </c>
      <c r="N211" s="270"/>
      <c r="P211" s="138"/>
      <c r="Q211" s="138"/>
      <c r="R211" s="138"/>
      <c r="S211" s="138"/>
      <c r="T211" s="138"/>
      <c r="U211" s="138"/>
      <c r="V211" s="138"/>
      <c r="W211" s="138"/>
      <c r="X211" s="138"/>
      <c r="Y211" s="138"/>
      <c r="Z211" s="138"/>
      <c r="AA211" s="138"/>
      <c r="AB211" s="314"/>
      <c r="AC211" s="315"/>
    </row>
    <row r="212" ht="12.75" customHeight="1"/>
    <row r="213" spans="1:29" ht="24" customHeight="1">
      <c r="A213" s="128" t="s">
        <v>123</v>
      </c>
      <c r="B213" s="129"/>
      <c r="C213" s="129"/>
      <c r="D213" s="129"/>
      <c r="E213" s="129"/>
      <c r="F213" s="129"/>
      <c r="G213" s="129"/>
      <c r="H213" s="129"/>
      <c r="I213" s="129"/>
      <c r="J213" s="129"/>
      <c r="K213" s="129"/>
      <c r="L213" s="129"/>
      <c r="M213" s="129"/>
      <c r="N213" s="129"/>
      <c r="P213" s="128" t="str">
        <f>A213</f>
        <v>Schiedrichterzettel - Runde 3</v>
      </c>
      <c r="Q213" s="129"/>
      <c r="R213" s="129"/>
      <c r="S213" s="129"/>
      <c r="T213" s="129"/>
      <c r="U213" s="129"/>
      <c r="V213" s="129"/>
      <c r="W213" s="129"/>
      <c r="X213" s="129"/>
      <c r="Y213" s="129"/>
      <c r="Z213" s="129"/>
      <c r="AA213" s="129"/>
      <c r="AB213" s="129"/>
      <c r="AC213" s="129"/>
    </row>
    <row r="214" spans="1:29" ht="15.75" customHeight="1">
      <c r="A214" s="130" t="s">
        <v>97</v>
      </c>
      <c r="B214" s="96"/>
      <c r="C214" s="96"/>
      <c r="D214" s="131"/>
      <c r="E214" s="132" t="s">
        <v>98</v>
      </c>
      <c r="F214" s="96"/>
      <c r="G214" s="131"/>
      <c r="H214" s="130" t="s">
        <v>99</v>
      </c>
      <c r="I214" s="96"/>
      <c r="J214" s="132"/>
      <c r="K214" s="131"/>
      <c r="L214" s="132" t="s">
        <v>100</v>
      </c>
      <c r="M214" s="96"/>
      <c r="N214" s="131"/>
      <c r="P214" s="130" t="s">
        <v>97</v>
      </c>
      <c r="Q214" s="96"/>
      <c r="R214" s="96"/>
      <c r="S214" s="131"/>
      <c r="T214" s="132" t="s">
        <v>98</v>
      </c>
      <c r="U214" s="96"/>
      <c r="V214" s="131"/>
      <c r="W214" s="130" t="s">
        <v>99</v>
      </c>
      <c r="X214" s="96"/>
      <c r="Y214" s="132"/>
      <c r="Z214" s="131"/>
      <c r="AA214" s="132" t="s">
        <v>100</v>
      </c>
      <c r="AB214" s="96"/>
      <c r="AC214" s="131"/>
    </row>
    <row r="215" spans="1:29" ht="18" customHeight="1">
      <c r="A215" s="97"/>
      <c r="B215" s="98"/>
      <c r="C215" s="284">
        <f>$C$3</f>
        <v>40677</v>
      </c>
      <c r="D215" s="281"/>
      <c r="E215" s="98"/>
      <c r="F215" s="280"/>
      <c r="G215" s="281"/>
      <c r="H215" s="282" t="str">
        <f>$H$3</f>
        <v>Gruppe B</v>
      </c>
      <c r="I215" s="283"/>
      <c r="J215" s="283"/>
      <c r="K215" s="281"/>
      <c r="L215" s="282"/>
      <c r="M215" s="283"/>
      <c r="N215" s="281"/>
      <c r="P215" s="97"/>
      <c r="Q215" s="98"/>
      <c r="R215" s="284">
        <f>$C$3</f>
        <v>40677</v>
      </c>
      <c r="S215" s="281"/>
      <c r="T215" s="98"/>
      <c r="U215" s="280"/>
      <c r="V215" s="281"/>
      <c r="W215" s="282" t="str">
        <f>$H$3</f>
        <v>Gruppe B</v>
      </c>
      <c r="X215" s="283"/>
      <c r="Y215" s="283"/>
      <c r="Z215" s="281"/>
      <c r="AA215" s="282"/>
      <c r="AB215" s="283"/>
      <c r="AC215" s="281"/>
    </row>
    <row r="216" spans="1:29" ht="24.75" customHeight="1">
      <c r="A216" s="134"/>
      <c r="B216" s="133" t="str">
        <f>$B$4</f>
        <v>BaWü JG-RLT Top24</v>
      </c>
      <c r="L216" s="295" t="str">
        <f>$L$4</f>
        <v>Jungen U12</v>
      </c>
      <c r="M216" s="295"/>
      <c r="N216" s="295"/>
      <c r="P216" s="134"/>
      <c r="Q216" s="133" t="str">
        <f>$B$4</f>
        <v>BaWü JG-RLT Top24</v>
      </c>
      <c r="AA216" s="295" t="str">
        <f>$L$4</f>
        <v>Jungen U12</v>
      </c>
      <c r="AB216" s="295"/>
      <c r="AC216" s="295"/>
    </row>
    <row r="217" spans="1:29" ht="4.5" customHeight="1">
      <c r="A217" s="95"/>
      <c r="B217" s="96"/>
      <c r="C217" s="96"/>
      <c r="D217" s="96"/>
      <c r="E217" s="96"/>
      <c r="F217" s="96"/>
      <c r="G217" s="96"/>
      <c r="H217" s="96"/>
      <c r="I217" s="96"/>
      <c r="J217" s="96"/>
      <c r="K217" s="96"/>
      <c r="L217" s="96"/>
      <c r="M217" s="96"/>
      <c r="N217" s="131"/>
      <c r="P217" s="95"/>
      <c r="Q217" s="96"/>
      <c r="R217" s="96"/>
      <c r="S217" s="96"/>
      <c r="T217" s="96"/>
      <c r="U217" s="96"/>
      <c r="V217" s="96"/>
      <c r="W217" s="96"/>
      <c r="X217" s="96"/>
      <c r="Y217" s="96"/>
      <c r="Z217" s="96"/>
      <c r="AA217" s="96"/>
      <c r="AB217" s="96"/>
      <c r="AC217" s="131"/>
    </row>
    <row r="218" spans="1:29" ht="9.75" customHeight="1">
      <c r="A218" s="135"/>
      <c r="B218" s="136"/>
      <c r="C218" s="137" t="s">
        <v>101</v>
      </c>
      <c r="D218" s="137"/>
      <c r="E218" s="136"/>
      <c r="F218" s="137" t="s">
        <v>102</v>
      </c>
      <c r="G218" s="137"/>
      <c r="H218" s="136"/>
      <c r="I218" s="137" t="s">
        <v>103</v>
      </c>
      <c r="J218" s="137"/>
      <c r="K218" s="137"/>
      <c r="M218" s="138"/>
      <c r="N218" s="139"/>
      <c r="P218" s="135"/>
      <c r="Q218" s="136"/>
      <c r="R218" s="137" t="s">
        <v>101</v>
      </c>
      <c r="S218" s="137"/>
      <c r="T218" s="136"/>
      <c r="U218" s="137" t="s">
        <v>102</v>
      </c>
      <c r="V218" s="137"/>
      <c r="W218" s="136"/>
      <c r="X218" s="137" t="s">
        <v>103</v>
      </c>
      <c r="Y218" s="137"/>
      <c r="Z218" s="137"/>
      <c r="AB218" s="138"/>
      <c r="AC218" s="139"/>
    </row>
    <row r="219" spans="1:29" ht="4.5" customHeight="1">
      <c r="A219" s="135"/>
      <c r="M219" s="138"/>
      <c r="N219" s="139"/>
      <c r="P219" s="135"/>
      <c r="AB219" s="138"/>
      <c r="AC219" s="139"/>
    </row>
    <row r="220" spans="1:29" ht="12.75" customHeight="1">
      <c r="A220" s="95"/>
      <c r="B220" s="96"/>
      <c r="C220" s="140" t="s">
        <v>104</v>
      </c>
      <c r="D220" s="140" t="s">
        <v>105</v>
      </c>
      <c r="E220" s="96"/>
      <c r="F220" s="140"/>
      <c r="G220" s="140"/>
      <c r="H220" s="96"/>
      <c r="I220" s="96"/>
      <c r="J220" s="131"/>
      <c r="M220" s="138"/>
      <c r="N220" s="139"/>
      <c r="P220" s="95"/>
      <c r="Q220" s="96"/>
      <c r="R220" s="140" t="s">
        <v>104</v>
      </c>
      <c r="S220" s="140" t="s">
        <v>105</v>
      </c>
      <c r="T220" s="96"/>
      <c r="U220" s="140"/>
      <c r="V220" s="140"/>
      <c r="W220" s="96"/>
      <c r="X220" s="96"/>
      <c r="Y220" s="131"/>
      <c r="AB220" s="138"/>
      <c r="AC220" s="139"/>
    </row>
    <row r="221" spans="1:29" ht="4.5" customHeight="1">
      <c r="A221" s="135"/>
      <c r="B221" s="138"/>
      <c r="C221" s="1"/>
      <c r="D221" s="1"/>
      <c r="E221" s="138"/>
      <c r="F221" s="1"/>
      <c r="G221" s="1"/>
      <c r="H221" s="138"/>
      <c r="I221" s="138"/>
      <c r="J221" s="139"/>
      <c r="M221" s="138"/>
      <c r="N221" s="139"/>
      <c r="P221" s="135"/>
      <c r="Q221" s="138"/>
      <c r="R221" s="1"/>
      <c r="S221" s="1"/>
      <c r="T221" s="138"/>
      <c r="U221" s="1"/>
      <c r="V221" s="1"/>
      <c r="W221" s="138"/>
      <c r="X221" s="138"/>
      <c r="Y221" s="139"/>
      <c r="AB221" s="138"/>
      <c r="AC221" s="139"/>
    </row>
    <row r="222" spans="1:29" ht="9.75" customHeight="1">
      <c r="A222" s="135"/>
      <c r="B222" s="138"/>
      <c r="C222" s="287">
        <f>Raster!B15</f>
        <v>79</v>
      </c>
      <c r="D222" s="289" t="str">
        <f>Raster!C15</f>
        <v>Spitz, Marco </v>
      </c>
      <c r="E222" s="290"/>
      <c r="F222" s="290"/>
      <c r="G222" s="290"/>
      <c r="H222" s="290"/>
      <c r="I222" s="290"/>
      <c r="J222" s="291"/>
      <c r="L222" s="136"/>
      <c r="M222" s="1" t="s">
        <v>106</v>
      </c>
      <c r="N222" s="141"/>
      <c r="P222" s="135"/>
      <c r="Q222" s="138"/>
      <c r="R222" s="287">
        <f>Raster!B16</f>
        <v>80</v>
      </c>
      <c r="S222" s="289" t="str">
        <f>Raster!C16</f>
        <v>Stegemann, Torben</v>
      </c>
      <c r="T222" s="290"/>
      <c r="U222" s="290"/>
      <c r="V222" s="290"/>
      <c r="W222" s="290"/>
      <c r="X222" s="290"/>
      <c r="Y222" s="291"/>
      <c r="AA222" s="136"/>
      <c r="AB222" s="1" t="s">
        <v>106</v>
      </c>
      <c r="AC222" s="141"/>
    </row>
    <row r="223" spans="1:29" ht="4.5" customHeight="1">
      <c r="A223" s="135"/>
      <c r="B223" s="138"/>
      <c r="C223" s="288"/>
      <c r="D223" s="290"/>
      <c r="E223" s="290"/>
      <c r="F223" s="290"/>
      <c r="G223" s="290"/>
      <c r="H223" s="290"/>
      <c r="I223" s="290"/>
      <c r="J223" s="291"/>
      <c r="M223" s="138"/>
      <c r="N223" s="139"/>
      <c r="P223" s="135"/>
      <c r="Q223" s="138"/>
      <c r="R223" s="288"/>
      <c r="S223" s="290"/>
      <c r="T223" s="290"/>
      <c r="U223" s="290"/>
      <c r="V223" s="290"/>
      <c r="W223" s="290"/>
      <c r="X223" s="290"/>
      <c r="Y223" s="291"/>
      <c r="AB223" s="138"/>
      <c r="AC223" s="139"/>
    </row>
    <row r="224" spans="1:29" ht="9.75" customHeight="1">
      <c r="A224" s="135"/>
      <c r="B224" s="138"/>
      <c r="C224" s="288"/>
      <c r="D224" s="290"/>
      <c r="E224" s="290"/>
      <c r="F224" s="290"/>
      <c r="G224" s="290"/>
      <c r="H224" s="290"/>
      <c r="I224" s="290"/>
      <c r="J224" s="291"/>
      <c r="L224" s="136"/>
      <c r="M224" s="1" t="s">
        <v>107</v>
      </c>
      <c r="N224" s="141"/>
      <c r="P224" s="135"/>
      <c r="Q224" s="138"/>
      <c r="R224" s="288"/>
      <c r="S224" s="290"/>
      <c r="T224" s="290"/>
      <c r="U224" s="290"/>
      <c r="V224" s="290"/>
      <c r="W224" s="290"/>
      <c r="X224" s="290"/>
      <c r="Y224" s="291"/>
      <c r="AA224" s="136"/>
      <c r="AB224" s="1" t="s">
        <v>107</v>
      </c>
      <c r="AC224" s="141"/>
    </row>
    <row r="225" spans="1:29" ht="4.5" customHeight="1">
      <c r="A225" s="135"/>
      <c r="B225" s="138"/>
      <c r="C225" s="288"/>
      <c r="D225" s="290"/>
      <c r="E225" s="290"/>
      <c r="F225" s="290"/>
      <c r="G225" s="290"/>
      <c r="H225" s="290"/>
      <c r="I225" s="290"/>
      <c r="J225" s="291"/>
      <c r="M225" s="138"/>
      <c r="N225" s="139"/>
      <c r="P225" s="135"/>
      <c r="Q225" s="138"/>
      <c r="R225" s="288"/>
      <c r="S225" s="290"/>
      <c r="T225" s="290"/>
      <c r="U225" s="290"/>
      <c r="V225" s="290"/>
      <c r="W225" s="290"/>
      <c r="X225" s="290"/>
      <c r="Y225" s="291"/>
      <c r="AB225" s="138"/>
      <c r="AC225" s="139"/>
    </row>
    <row r="226" spans="1:29" ht="9.75" customHeight="1">
      <c r="A226" s="135"/>
      <c r="B226" s="138"/>
      <c r="C226" s="288"/>
      <c r="D226" s="290"/>
      <c r="E226" s="290"/>
      <c r="F226" s="290"/>
      <c r="G226" s="290"/>
      <c r="H226" s="290"/>
      <c r="I226" s="290"/>
      <c r="J226" s="291"/>
      <c r="L226" s="142"/>
      <c r="M226" s="1" t="s">
        <v>107</v>
      </c>
      <c r="N226" s="141"/>
      <c r="P226" s="135"/>
      <c r="Q226" s="138"/>
      <c r="R226" s="288"/>
      <c r="S226" s="290"/>
      <c r="T226" s="290"/>
      <c r="U226" s="290"/>
      <c r="V226" s="290"/>
      <c r="W226" s="290"/>
      <c r="X226" s="290"/>
      <c r="Y226" s="291"/>
      <c r="AA226" s="142"/>
      <c r="AB226" s="1" t="s">
        <v>107</v>
      </c>
      <c r="AC226" s="141"/>
    </row>
    <row r="227" spans="1:29" ht="4.5" customHeight="1">
      <c r="A227" s="97"/>
      <c r="B227" s="98"/>
      <c r="C227" s="98"/>
      <c r="D227" s="98"/>
      <c r="E227" s="98"/>
      <c r="F227" s="98"/>
      <c r="G227" s="98"/>
      <c r="H227" s="98"/>
      <c r="I227" s="98"/>
      <c r="J227" s="139"/>
      <c r="L227" s="96"/>
      <c r="M227" s="143"/>
      <c r="N227" s="141"/>
      <c r="P227" s="97"/>
      <c r="Q227" s="98"/>
      <c r="R227" s="98"/>
      <c r="S227" s="98"/>
      <c r="T227" s="98"/>
      <c r="U227" s="98"/>
      <c r="V227" s="98"/>
      <c r="W227" s="98"/>
      <c r="X227" s="98"/>
      <c r="Y227" s="139"/>
      <c r="AA227" s="96"/>
      <c r="AB227" s="143"/>
      <c r="AC227" s="141"/>
    </row>
    <row r="228" spans="1:29" ht="12.75" customHeight="1">
      <c r="A228" s="95"/>
      <c r="B228" s="96"/>
      <c r="C228" s="96"/>
      <c r="D228" s="140" t="s">
        <v>108</v>
      </c>
      <c r="E228" s="96"/>
      <c r="F228" s="140"/>
      <c r="G228" s="140"/>
      <c r="H228" s="96"/>
      <c r="I228" s="96"/>
      <c r="J228" s="131"/>
      <c r="K228" s="96"/>
      <c r="L228" s="96"/>
      <c r="M228" s="96"/>
      <c r="N228" s="131"/>
      <c r="P228" s="95"/>
      <c r="Q228" s="96"/>
      <c r="R228" s="96"/>
      <c r="S228" s="140" t="s">
        <v>108</v>
      </c>
      <c r="T228" s="96"/>
      <c r="U228" s="140"/>
      <c r="V228" s="140"/>
      <c r="W228" s="96"/>
      <c r="X228" s="96"/>
      <c r="Y228" s="131"/>
      <c r="Z228" s="96"/>
      <c r="AA228" s="96"/>
      <c r="AB228" s="96"/>
      <c r="AC228" s="131"/>
    </row>
    <row r="229" spans="1:29" ht="4.5" customHeight="1">
      <c r="A229" s="135"/>
      <c r="B229" s="138"/>
      <c r="C229" s="138"/>
      <c r="D229" s="138"/>
      <c r="E229" s="138"/>
      <c r="F229" s="138"/>
      <c r="G229" s="138"/>
      <c r="H229" s="138"/>
      <c r="I229" s="138"/>
      <c r="J229" s="139"/>
      <c r="K229" s="138"/>
      <c r="L229" s="138"/>
      <c r="M229" s="138"/>
      <c r="N229" s="139"/>
      <c r="P229" s="135"/>
      <c r="Q229" s="138"/>
      <c r="R229" s="138"/>
      <c r="S229" s="138"/>
      <c r="T229" s="138"/>
      <c r="U229" s="138"/>
      <c r="V229" s="138"/>
      <c r="W229" s="138"/>
      <c r="X229" s="138"/>
      <c r="Y229" s="139"/>
      <c r="Z229" s="138"/>
      <c r="AA229" s="138"/>
      <c r="AB229" s="138"/>
      <c r="AC229" s="139"/>
    </row>
    <row r="230" spans="1:29" ht="9.75" customHeight="1">
      <c r="A230" s="135"/>
      <c r="B230" s="138"/>
      <c r="C230" s="138"/>
      <c r="D230" s="292"/>
      <c r="E230" s="293"/>
      <c r="F230" s="293"/>
      <c r="G230" s="293"/>
      <c r="H230" s="293"/>
      <c r="I230" s="293"/>
      <c r="J230" s="294"/>
      <c r="K230" s="138"/>
      <c r="L230" s="136"/>
      <c r="M230" s="1" t="s">
        <v>106</v>
      </c>
      <c r="N230" s="141"/>
      <c r="P230" s="135"/>
      <c r="Q230" s="138"/>
      <c r="R230" s="138"/>
      <c r="S230" s="292"/>
      <c r="T230" s="293"/>
      <c r="U230" s="293"/>
      <c r="V230" s="293"/>
      <c r="W230" s="293"/>
      <c r="X230" s="293"/>
      <c r="Y230" s="294"/>
      <c r="Z230" s="138"/>
      <c r="AA230" s="136"/>
      <c r="AB230" s="1" t="s">
        <v>106</v>
      </c>
      <c r="AC230" s="141"/>
    </row>
    <row r="231" spans="1:29" ht="4.5" customHeight="1">
      <c r="A231" s="135"/>
      <c r="B231" s="138"/>
      <c r="C231" s="138"/>
      <c r="D231" s="293"/>
      <c r="E231" s="293"/>
      <c r="F231" s="293"/>
      <c r="G231" s="293"/>
      <c r="H231" s="293"/>
      <c r="I231" s="293"/>
      <c r="J231" s="294"/>
      <c r="K231" s="138"/>
      <c r="L231" s="138"/>
      <c r="M231" s="138"/>
      <c r="N231" s="139"/>
      <c r="P231" s="135"/>
      <c r="Q231" s="138"/>
      <c r="R231" s="138"/>
      <c r="S231" s="293"/>
      <c r="T231" s="293"/>
      <c r="U231" s="293"/>
      <c r="V231" s="293"/>
      <c r="W231" s="293"/>
      <c r="X231" s="293"/>
      <c r="Y231" s="294"/>
      <c r="Z231" s="138"/>
      <c r="AA231" s="138"/>
      <c r="AB231" s="138"/>
      <c r="AC231" s="139"/>
    </row>
    <row r="232" spans="1:29" ht="9.75" customHeight="1">
      <c r="A232" s="135"/>
      <c r="B232" s="138"/>
      <c r="C232" s="138"/>
      <c r="D232" s="293"/>
      <c r="E232" s="293"/>
      <c r="F232" s="293"/>
      <c r="G232" s="293"/>
      <c r="H232" s="293"/>
      <c r="I232" s="293"/>
      <c r="J232" s="294"/>
      <c r="K232" s="138"/>
      <c r="L232" s="136"/>
      <c r="M232" s="1" t="s">
        <v>109</v>
      </c>
      <c r="N232" s="141"/>
      <c r="P232" s="135"/>
      <c r="Q232" s="138"/>
      <c r="R232" s="138"/>
      <c r="S232" s="293"/>
      <c r="T232" s="293"/>
      <c r="U232" s="293"/>
      <c r="V232" s="293"/>
      <c r="W232" s="293"/>
      <c r="X232" s="293"/>
      <c r="Y232" s="294"/>
      <c r="Z232" s="138"/>
      <c r="AA232" s="136"/>
      <c r="AB232" s="1" t="s">
        <v>109</v>
      </c>
      <c r="AC232" s="141"/>
    </row>
    <row r="233" spans="1:29" ht="4.5" customHeight="1">
      <c r="A233" s="97"/>
      <c r="B233" s="98"/>
      <c r="C233" s="98"/>
      <c r="D233" s="98"/>
      <c r="E233" s="98"/>
      <c r="F233" s="98"/>
      <c r="G233" s="98"/>
      <c r="H233" s="98"/>
      <c r="I233" s="98"/>
      <c r="J233" s="144"/>
      <c r="K233" s="98"/>
      <c r="L233" s="98"/>
      <c r="M233" s="98"/>
      <c r="N233" s="139"/>
      <c r="P233" s="97"/>
      <c r="Q233" s="98"/>
      <c r="R233" s="98"/>
      <c r="S233" s="98"/>
      <c r="T233" s="98"/>
      <c r="U233" s="98"/>
      <c r="V233" s="98"/>
      <c r="W233" s="98"/>
      <c r="X233" s="98"/>
      <c r="Y233" s="144"/>
      <c r="Z233" s="98"/>
      <c r="AA233" s="98"/>
      <c r="AB233" s="98"/>
      <c r="AC233" s="139"/>
    </row>
    <row r="234" spans="13:29" ht="4.5" customHeight="1">
      <c r="M234" s="138"/>
      <c r="N234" s="63"/>
      <c r="AB234" s="138"/>
      <c r="AC234" s="63"/>
    </row>
    <row r="235" spans="1:29" ht="4.5" customHeight="1">
      <c r="A235" s="95"/>
      <c r="B235" s="96"/>
      <c r="C235" s="96"/>
      <c r="D235" s="96"/>
      <c r="E235" s="96"/>
      <c r="F235" s="96"/>
      <c r="G235" s="96"/>
      <c r="H235" s="96"/>
      <c r="I235" s="96"/>
      <c r="J235" s="96"/>
      <c r="K235" s="96"/>
      <c r="L235" s="96"/>
      <c r="M235" s="96"/>
      <c r="N235" s="139"/>
      <c r="P235" s="95"/>
      <c r="Q235" s="96"/>
      <c r="R235" s="96"/>
      <c r="S235" s="96"/>
      <c r="T235" s="96"/>
      <c r="U235" s="96"/>
      <c r="V235" s="96"/>
      <c r="W235" s="96"/>
      <c r="X235" s="96"/>
      <c r="Y235" s="96"/>
      <c r="Z235" s="96"/>
      <c r="AA235" s="96"/>
      <c r="AB235" s="96"/>
      <c r="AC235" s="139"/>
    </row>
    <row r="236" spans="1:29" ht="9.75" customHeight="1">
      <c r="A236" s="135"/>
      <c r="B236" s="136"/>
      <c r="C236" s="137" t="s">
        <v>101</v>
      </c>
      <c r="D236" s="137"/>
      <c r="E236" s="136"/>
      <c r="F236" s="137" t="s">
        <v>102</v>
      </c>
      <c r="G236" s="137"/>
      <c r="H236" s="136"/>
      <c r="I236" s="137" t="s">
        <v>103</v>
      </c>
      <c r="J236" s="137"/>
      <c r="K236" s="137"/>
      <c r="M236" s="138"/>
      <c r="N236" s="139"/>
      <c r="P236" s="135"/>
      <c r="Q236" s="136"/>
      <c r="R236" s="137" t="s">
        <v>101</v>
      </c>
      <c r="S236" s="137"/>
      <c r="T236" s="136"/>
      <c r="U236" s="137" t="s">
        <v>102</v>
      </c>
      <c r="V236" s="137"/>
      <c r="W236" s="136"/>
      <c r="X236" s="137" t="s">
        <v>103</v>
      </c>
      <c r="Y236" s="137"/>
      <c r="Z236" s="137"/>
      <c r="AB236" s="138"/>
      <c r="AC236" s="139"/>
    </row>
    <row r="237" spans="1:29" ht="4.5" customHeight="1">
      <c r="A237" s="135"/>
      <c r="M237" s="138"/>
      <c r="N237" s="139"/>
      <c r="P237" s="135"/>
      <c r="AB237" s="138"/>
      <c r="AC237" s="139"/>
    </row>
    <row r="238" spans="1:29" ht="12.75" customHeight="1">
      <c r="A238" s="95"/>
      <c r="B238" s="96"/>
      <c r="C238" s="140" t="s">
        <v>104</v>
      </c>
      <c r="D238" s="140" t="s">
        <v>110</v>
      </c>
      <c r="E238" s="96"/>
      <c r="F238" s="140"/>
      <c r="G238" s="140"/>
      <c r="H238" s="96"/>
      <c r="I238" s="96"/>
      <c r="J238" s="131"/>
      <c r="M238" s="138"/>
      <c r="N238" s="139"/>
      <c r="P238" s="95"/>
      <c r="Q238" s="96"/>
      <c r="R238" s="140" t="s">
        <v>104</v>
      </c>
      <c r="S238" s="140" t="s">
        <v>110</v>
      </c>
      <c r="T238" s="96"/>
      <c r="U238" s="140"/>
      <c r="V238" s="140"/>
      <c r="W238" s="96"/>
      <c r="X238" s="96"/>
      <c r="Y238" s="131"/>
      <c r="AB238" s="138"/>
      <c r="AC238" s="139"/>
    </row>
    <row r="239" spans="1:29" ht="4.5" customHeight="1">
      <c r="A239" s="135"/>
      <c r="B239" s="138"/>
      <c r="C239" s="1"/>
      <c r="D239" s="1"/>
      <c r="E239" s="138"/>
      <c r="F239" s="1"/>
      <c r="G239" s="1"/>
      <c r="H239" s="138"/>
      <c r="I239" s="138"/>
      <c r="J239" s="139"/>
      <c r="M239" s="138"/>
      <c r="N239" s="139"/>
      <c r="P239" s="135"/>
      <c r="Q239" s="138"/>
      <c r="R239" s="1"/>
      <c r="S239" s="1"/>
      <c r="T239" s="138"/>
      <c r="U239" s="1"/>
      <c r="V239" s="1"/>
      <c r="W239" s="138"/>
      <c r="X239" s="138"/>
      <c r="Y239" s="139"/>
      <c r="AB239" s="138"/>
      <c r="AC239" s="139"/>
    </row>
    <row r="240" spans="1:29" ht="9.75" customHeight="1">
      <c r="A240" s="135"/>
      <c r="B240" s="138"/>
      <c r="C240" s="287">
        <f>Raster!B18</f>
        <v>82</v>
      </c>
      <c r="D240" s="289" t="str">
        <f>Raster!C18</f>
        <v>Stolz, Sven</v>
      </c>
      <c r="E240" s="290"/>
      <c r="F240" s="290"/>
      <c r="G240" s="290"/>
      <c r="H240" s="290"/>
      <c r="I240" s="290"/>
      <c r="J240" s="291"/>
      <c r="L240" s="136"/>
      <c r="M240" s="1" t="s">
        <v>106</v>
      </c>
      <c r="N240" s="141"/>
      <c r="P240" s="135"/>
      <c r="Q240" s="138"/>
      <c r="R240" s="287">
        <f>Raster!B17</f>
        <v>81</v>
      </c>
      <c r="S240" s="289" t="str">
        <f>Raster!C17</f>
        <v>Engler, Linus</v>
      </c>
      <c r="T240" s="290"/>
      <c r="U240" s="290"/>
      <c r="V240" s="290"/>
      <c r="W240" s="290"/>
      <c r="X240" s="290"/>
      <c r="Y240" s="291"/>
      <c r="AA240" s="136"/>
      <c r="AB240" s="1" t="s">
        <v>106</v>
      </c>
      <c r="AC240" s="141"/>
    </row>
    <row r="241" spans="1:29" ht="4.5" customHeight="1">
      <c r="A241" s="135"/>
      <c r="B241" s="138"/>
      <c r="C241" s="288"/>
      <c r="D241" s="290"/>
      <c r="E241" s="290"/>
      <c r="F241" s="290"/>
      <c r="G241" s="290"/>
      <c r="H241" s="290"/>
      <c r="I241" s="290"/>
      <c r="J241" s="291"/>
      <c r="M241" s="138"/>
      <c r="N241" s="139"/>
      <c r="P241" s="135"/>
      <c r="Q241" s="138"/>
      <c r="R241" s="288"/>
      <c r="S241" s="290"/>
      <c r="T241" s="290"/>
      <c r="U241" s="290"/>
      <c r="V241" s="290"/>
      <c r="W241" s="290"/>
      <c r="X241" s="290"/>
      <c r="Y241" s="291"/>
      <c r="AB241" s="138"/>
      <c r="AC241" s="139"/>
    </row>
    <row r="242" spans="1:29" ht="9.75" customHeight="1">
      <c r="A242" s="135"/>
      <c r="B242" s="138"/>
      <c r="C242" s="288"/>
      <c r="D242" s="290"/>
      <c r="E242" s="290"/>
      <c r="F242" s="290"/>
      <c r="G242" s="290"/>
      <c r="H242" s="290"/>
      <c r="I242" s="290"/>
      <c r="J242" s="291"/>
      <c r="L242" s="136"/>
      <c r="M242" s="1" t="s">
        <v>107</v>
      </c>
      <c r="N242" s="141"/>
      <c r="P242" s="135"/>
      <c r="Q242" s="138"/>
      <c r="R242" s="288"/>
      <c r="S242" s="290"/>
      <c r="T242" s="290"/>
      <c r="U242" s="290"/>
      <c r="V242" s="290"/>
      <c r="W242" s="290"/>
      <c r="X242" s="290"/>
      <c r="Y242" s="291"/>
      <c r="AA242" s="136"/>
      <c r="AB242" s="1" t="s">
        <v>107</v>
      </c>
      <c r="AC242" s="141"/>
    </row>
    <row r="243" spans="1:29" ht="4.5" customHeight="1">
      <c r="A243" s="135"/>
      <c r="B243" s="138"/>
      <c r="C243" s="288"/>
      <c r="D243" s="290"/>
      <c r="E243" s="290"/>
      <c r="F243" s="290"/>
      <c r="G243" s="290"/>
      <c r="H243" s="290"/>
      <c r="I243" s="290"/>
      <c r="J243" s="291"/>
      <c r="M243" s="138"/>
      <c r="N243" s="139"/>
      <c r="P243" s="135"/>
      <c r="Q243" s="138"/>
      <c r="R243" s="288"/>
      <c r="S243" s="290"/>
      <c r="T243" s="290"/>
      <c r="U243" s="290"/>
      <c r="V243" s="290"/>
      <c r="W243" s="290"/>
      <c r="X243" s="290"/>
      <c r="Y243" s="291"/>
      <c r="AB243" s="138"/>
      <c r="AC243" s="139"/>
    </row>
    <row r="244" spans="1:29" ht="9.75" customHeight="1">
      <c r="A244" s="135"/>
      <c r="B244" s="138"/>
      <c r="C244" s="288"/>
      <c r="D244" s="290"/>
      <c r="E244" s="290"/>
      <c r="F244" s="290"/>
      <c r="G244" s="290"/>
      <c r="H244" s="290"/>
      <c r="I244" s="290"/>
      <c r="J244" s="291"/>
      <c r="L244" s="142"/>
      <c r="M244" s="1" t="s">
        <v>107</v>
      </c>
      <c r="N244" s="141"/>
      <c r="P244" s="135"/>
      <c r="Q244" s="138"/>
      <c r="R244" s="288"/>
      <c r="S244" s="290"/>
      <c r="T244" s="290"/>
      <c r="U244" s="290"/>
      <c r="V244" s="290"/>
      <c r="W244" s="290"/>
      <c r="X244" s="290"/>
      <c r="Y244" s="291"/>
      <c r="AA244" s="142"/>
      <c r="AB244" s="1" t="s">
        <v>107</v>
      </c>
      <c r="AC244" s="141"/>
    </row>
    <row r="245" spans="1:29" ht="4.5" customHeight="1">
      <c r="A245" s="97"/>
      <c r="B245" s="98"/>
      <c r="C245" s="98"/>
      <c r="D245" s="98"/>
      <c r="E245" s="98"/>
      <c r="F245" s="98"/>
      <c r="G245" s="98"/>
      <c r="H245" s="98"/>
      <c r="I245" s="98"/>
      <c r="J245" s="139"/>
      <c r="L245" s="96"/>
      <c r="M245" s="143"/>
      <c r="N245" s="141"/>
      <c r="P245" s="97"/>
      <c r="Q245" s="98"/>
      <c r="R245" s="98"/>
      <c r="S245" s="98"/>
      <c r="T245" s="98"/>
      <c r="U245" s="98"/>
      <c r="V245" s="98"/>
      <c r="W245" s="98"/>
      <c r="X245" s="98"/>
      <c r="Y245" s="139"/>
      <c r="AA245" s="96"/>
      <c r="AB245" s="143"/>
      <c r="AC245" s="141"/>
    </row>
    <row r="246" spans="1:29" ht="12.75" customHeight="1">
      <c r="A246" s="95"/>
      <c r="B246" s="96"/>
      <c r="C246" s="96"/>
      <c r="D246" s="140" t="s">
        <v>108</v>
      </c>
      <c r="E246" s="96"/>
      <c r="F246" s="140"/>
      <c r="G246" s="140"/>
      <c r="H246" s="96"/>
      <c r="I246" s="96"/>
      <c r="J246" s="131"/>
      <c r="K246" s="96"/>
      <c r="L246" s="96"/>
      <c r="M246" s="96"/>
      <c r="N246" s="131"/>
      <c r="P246" s="95"/>
      <c r="Q246" s="96"/>
      <c r="R246" s="96"/>
      <c r="S246" s="140" t="s">
        <v>108</v>
      </c>
      <c r="T246" s="96"/>
      <c r="U246" s="140"/>
      <c r="V246" s="140"/>
      <c r="W246" s="96"/>
      <c r="X246" s="96"/>
      <c r="Y246" s="131"/>
      <c r="Z246" s="96"/>
      <c r="AA246" s="96"/>
      <c r="AB246" s="96"/>
      <c r="AC246" s="131"/>
    </row>
    <row r="247" spans="1:29" ht="4.5" customHeight="1">
      <c r="A247" s="135"/>
      <c r="B247" s="138"/>
      <c r="C247" s="138"/>
      <c r="D247" s="138"/>
      <c r="E247" s="138"/>
      <c r="F247" s="138"/>
      <c r="G247" s="138"/>
      <c r="H247" s="138"/>
      <c r="I247" s="138"/>
      <c r="J247" s="139"/>
      <c r="K247" s="138"/>
      <c r="L247" s="138"/>
      <c r="M247" s="138"/>
      <c r="N247" s="139"/>
      <c r="P247" s="135"/>
      <c r="Q247" s="138"/>
      <c r="R247" s="138"/>
      <c r="S247" s="138"/>
      <c r="T247" s="138"/>
      <c r="U247" s="138"/>
      <c r="V247" s="138"/>
      <c r="W247" s="138"/>
      <c r="X247" s="138"/>
      <c r="Y247" s="139"/>
      <c r="Z247" s="138"/>
      <c r="AA247" s="138"/>
      <c r="AB247" s="138"/>
      <c r="AC247" s="139"/>
    </row>
    <row r="248" spans="1:29" ht="9.75" customHeight="1">
      <c r="A248" s="135"/>
      <c r="B248" s="138"/>
      <c r="C248" s="138"/>
      <c r="D248" s="292"/>
      <c r="E248" s="293"/>
      <c r="F248" s="293"/>
      <c r="G248" s="293"/>
      <c r="H248" s="293"/>
      <c r="I248" s="293"/>
      <c r="J248" s="294"/>
      <c r="K248" s="138"/>
      <c r="L248" s="136"/>
      <c r="M248" s="1" t="s">
        <v>106</v>
      </c>
      <c r="N248" s="141"/>
      <c r="P248" s="135"/>
      <c r="Q248" s="138"/>
      <c r="R248" s="138"/>
      <c r="S248" s="292"/>
      <c r="T248" s="293"/>
      <c r="U248" s="293"/>
      <c r="V248" s="293"/>
      <c r="W248" s="293"/>
      <c r="X248" s="293"/>
      <c r="Y248" s="294"/>
      <c r="Z248" s="138"/>
      <c r="AA248" s="136"/>
      <c r="AB248" s="1" t="s">
        <v>106</v>
      </c>
      <c r="AC248" s="141"/>
    </row>
    <row r="249" spans="1:29" ht="4.5" customHeight="1">
      <c r="A249" s="135"/>
      <c r="B249" s="138"/>
      <c r="C249" s="138"/>
      <c r="D249" s="293"/>
      <c r="E249" s="293"/>
      <c r="F249" s="293"/>
      <c r="G249" s="293"/>
      <c r="H249" s="293"/>
      <c r="I249" s="293"/>
      <c r="J249" s="294"/>
      <c r="K249" s="138"/>
      <c r="L249" s="138"/>
      <c r="M249" s="138"/>
      <c r="N249" s="139"/>
      <c r="P249" s="135"/>
      <c r="Q249" s="138"/>
      <c r="R249" s="138"/>
      <c r="S249" s="293"/>
      <c r="T249" s="293"/>
      <c r="U249" s="293"/>
      <c r="V249" s="293"/>
      <c r="W249" s="293"/>
      <c r="X249" s="293"/>
      <c r="Y249" s="294"/>
      <c r="Z249" s="138"/>
      <c r="AA249" s="138"/>
      <c r="AB249" s="138"/>
      <c r="AC249" s="139"/>
    </row>
    <row r="250" spans="1:29" ht="9.75" customHeight="1">
      <c r="A250" s="135"/>
      <c r="B250" s="138"/>
      <c r="C250" s="138"/>
      <c r="D250" s="293"/>
      <c r="E250" s="293"/>
      <c r="F250" s="293"/>
      <c r="G250" s="293"/>
      <c r="H250" s="293"/>
      <c r="I250" s="293"/>
      <c r="J250" s="294"/>
      <c r="K250" s="138"/>
      <c r="L250" s="136"/>
      <c r="M250" s="1" t="s">
        <v>109</v>
      </c>
      <c r="N250" s="141"/>
      <c r="P250" s="135"/>
      <c r="Q250" s="138"/>
      <c r="R250" s="138"/>
      <c r="S250" s="293"/>
      <c r="T250" s="293"/>
      <c r="U250" s="293"/>
      <c r="V250" s="293"/>
      <c r="W250" s="293"/>
      <c r="X250" s="293"/>
      <c r="Y250" s="294"/>
      <c r="Z250" s="138"/>
      <c r="AA250" s="136"/>
      <c r="AB250" s="1" t="s">
        <v>109</v>
      </c>
      <c r="AC250" s="141"/>
    </row>
    <row r="251" spans="1:29" ht="4.5" customHeight="1">
      <c r="A251" s="97"/>
      <c r="B251" s="98"/>
      <c r="C251" s="98"/>
      <c r="D251" s="98"/>
      <c r="E251" s="98"/>
      <c r="F251" s="98"/>
      <c r="G251" s="98"/>
      <c r="H251" s="98"/>
      <c r="I251" s="98"/>
      <c r="J251" s="144"/>
      <c r="K251" s="98"/>
      <c r="L251" s="98"/>
      <c r="M251" s="98"/>
      <c r="N251" s="144"/>
      <c r="P251" s="97"/>
      <c r="Q251" s="98"/>
      <c r="R251" s="98"/>
      <c r="S251" s="98"/>
      <c r="T251" s="98"/>
      <c r="U251" s="98"/>
      <c r="V251" s="98"/>
      <c r="W251" s="98"/>
      <c r="X251" s="98"/>
      <c r="Y251" s="144"/>
      <c r="Z251" s="98"/>
      <c r="AA251" s="98"/>
      <c r="AB251" s="98"/>
      <c r="AC251" s="144"/>
    </row>
    <row r="252" spans="1:29" ht="4.5" customHeight="1">
      <c r="A252" s="138"/>
      <c r="B252" s="138"/>
      <c r="C252" s="138"/>
      <c r="D252" s="138"/>
      <c r="E252" s="138"/>
      <c r="F252" s="138"/>
      <c r="G252" s="138"/>
      <c r="H252" s="138"/>
      <c r="I252" s="138"/>
      <c r="J252" s="138"/>
      <c r="K252" s="138"/>
      <c r="L252" s="138"/>
      <c r="M252" s="138"/>
      <c r="N252" s="138"/>
      <c r="P252" s="138"/>
      <c r="Q252" s="138"/>
      <c r="R252" s="138"/>
      <c r="S252" s="138"/>
      <c r="T252" s="138"/>
      <c r="U252" s="138"/>
      <c r="V252" s="138"/>
      <c r="W252" s="138"/>
      <c r="X252" s="138"/>
      <c r="Y252" s="138"/>
      <c r="Z252" s="138"/>
      <c r="AA252" s="138"/>
      <c r="AB252" s="138"/>
      <c r="AC252" s="138"/>
    </row>
    <row r="253" spans="1:29" ht="12.75" customHeight="1">
      <c r="A253" s="301" t="s">
        <v>111</v>
      </c>
      <c r="B253" s="302"/>
      <c r="C253" s="303"/>
      <c r="D253" s="145" t="s">
        <v>64</v>
      </c>
      <c r="E253" s="146"/>
      <c r="F253" s="146"/>
      <c r="G253" s="146"/>
      <c r="H253" s="146"/>
      <c r="I253" s="146"/>
      <c r="J253" s="146"/>
      <c r="K253" s="146"/>
      <c r="L253" s="146"/>
      <c r="M253" s="146"/>
      <c r="N253" s="147"/>
      <c r="P253" s="301" t="s">
        <v>111</v>
      </c>
      <c r="Q253" s="302"/>
      <c r="R253" s="303"/>
      <c r="S253" s="145" t="s">
        <v>64</v>
      </c>
      <c r="T253" s="146"/>
      <c r="U253" s="146"/>
      <c r="V253" s="146"/>
      <c r="W253" s="146"/>
      <c r="X253" s="146"/>
      <c r="Y253" s="146"/>
      <c r="Z253" s="146"/>
      <c r="AA253" s="146"/>
      <c r="AB253" s="146"/>
      <c r="AC253" s="147"/>
    </row>
    <row r="254" spans="1:29" ht="12.75" customHeight="1">
      <c r="A254" s="304"/>
      <c r="B254" s="305"/>
      <c r="C254" s="306"/>
      <c r="D254" s="148" t="s">
        <v>66</v>
      </c>
      <c r="E254" s="149" t="s">
        <v>67</v>
      </c>
      <c r="F254" s="147"/>
      <c r="G254" s="150" t="s">
        <v>68</v>
      </c>
      <c r="H254" s="149" t="s">
        <v>69</v>
      </c>
      <c r="I254" s="151"/>
      <c r="J254" s="150" t="s">
        <v>70</v>
      </c>
      <c r="K254" s="149" t="s">
        <v>112</v>
      </c>
      <c r="L254" s="146"/>
      <c r="M254" s="147"/>
      <c r="N254" s="150" t="s">
        <v>113</v>
      </c>
      <c r="P254" s="304"/>
      <c r="Q254" s="305"/>
      <c r="R254" s="306"/>
      <c r="S254" s="148" t="s">
        <v>66</v>
      </c>
      <c r="T254" s="149" t="s">
        <v>67</v>
      </c>
      <c r="U254" s="147"/>
      <c r="V254" s="150" t="s">
        <v>68</v>
      </c>
      <c r="W254" s="149" t="s">
        <v>69</v>
      </c>
      <c r="X254" s="151"/>
      <c r="Y254" s="150" t="s">
        <v>70</v>
      </c>
      <c r="Z254" s="149" t="s">
        <v>112</v>
      </c>
      <c r="AA254" s="146"/>
      <c r="AB254" s="147"/>
      <c r="AC254" s="150" t="s">
        <v>113</v>
      </c>
    </row>
    <row r="255" spans="1:29" ht="18" customHeight="1">
      <c r="A255" s="95"/>
      <c r="B255" s="152">
        <v>1</v>
      </c>
      <c r="C255" s="152"/>
      <c r="D255" s="142"/>
      <c r="E255" s="96"/>
      <c r="F255" s="131"/>
      <c r="G255" s="131"/>
      <c r="H255" s="96"/>
      <c r="I255" s="131"/>
      <c r="J255" s="131"/>
      <c r="K255" s="153"/>
      <c r="L255" s="153"/>
      <c r="M255" s="154"/>
      <c r="N255" s="154"/>
      <c r="P255" s="95"/>
      <c r="Q255" s="152">
        <v>1</v>
      </c>
      <c r="R255" s="152"/>
      <c r="S255" s="142"/>
      <c r="T255" s="96"/>
      <c r="U255" s="131"/>
      <c r="V255" s="131"/>
      <c r="W255" s="96"/>
      <c r="X255" s="131"/>
      <c r="Y255" s="131"/>
      <c r="Z255" s="153"/>
      <c r="AA255" s="153"/>
      <c r="AB255" s="154"/>
      <c r="AC255" s="154"/>
    </row>
    <row r="256" spans="1:29" ht="18" customHeight="1">
      <c r="A256" s="155"/>
      <c r="B256" s="156">
        <v>2</v>
      </c>
      <c r="C256" s="156"/>
      <c r="D256" s="136"/>
      <c r="E256" s="63"/>
      <c r="F256" s="157"/>
      <c r="G256" s="157"/>
      <c r="H256" s="63"/>
      <c r="I256" s="157"/>
      <c r="J256" s="157"/>
      <c r="K256" s="158"/>
      <c r="L256" s="158"/>
      <c r="M256" s="159"/>
      <c r="N256" s="159"/>
      <c r="P256" s="155"/>
      <c r="Q256" s="156">
        <v>2</v>
      </c>
      <c r="R256" s="156"/>
      <c r="S256" s="136"/>
      <c r="T256" s="63"/>
      <c r="U256" s="157"/>
      <c r="V256" s="157"/>
      <c r="W256" s="63"/>
      <c r="X256" s="157"/>
      <c r="Y256" s="157"/>
      <c r="Z256" s="158"/>
      <c r="AA256" s="158"/>
      <c r="AB256" s="159"/>
      <c r="AC256" s="159"/>
    </row>
    <row r="257" spans="1:29" ht="9" customHeight="1">
      <c r="A257" s="96"/>
      <c r="B257" s="96"/>
      <c r="C257" s="96"/>
      <c r="D257" s="96"/>
      <c r="E257" s="96"/>
      <c r="F257" s="96"/>
      <c r="G257" s="96"/>
      <c r="H257" s="96"/>
      <c r="I257" s="96"/>
      <c r="J257" s="96"/>
      <c r="K257" s="96"/>
      <c r="L257" s="96"/>
      <c r="M257" s="96"/>
      <c r="N257" s="96"/>
      <c r="P257" s="96"/>
      <c r="Q257" s="96"/>
      <c r="R257" s="96"/>
      <c r="S257" s="96"/>
      <c r="T257" s="96"/>
      <c r="U257" s="96"/>
      <c r="V257" s="96"/>
      <c r="W257" s="96"/>
      <c r="X257" s="96"/>
      <c r="Y257" s="96"/>
      <c r="Z257" s="96"/>
      <c r="AA257" s="96"/>
      <c r="AB257" s="96"/>
      <c r="AC257" s="96"/>
    </row>
    <row r="258" spans="2:29" ht="18" customHeight="1">
      <c r="B258" s="160" t="s">
        <v>114</v>
      </c>
      <c r="D258" s="161"/>
      <c r="E258" s="161"/>
      <c r="F258" s="161"/>
      <c r="G258" s="161"/>
      <c r="I258" s="160" t="s">
        <v>115</v>
      </c>
      <c r="J258" s="161"/>
      <c r="K258" s="162" t="s">
        <v>48</v>
      </c>
      <c r="L258" s="161"/>
      <c r="M258" s="161"/>
      <c r="N258" s="162" t="s">
        <v>116</v>
      </c>
      <c r="Q258" s="160" t="s">
        <v>114</v>
      </c>
      <c r="S258" s="161"/>
      <c r="T258" s="161"/>
      <c r="U258" s="161"/>
      <c r="V258" s="161"/>
      <c r="X258" s="160" t="s">
        <v>115</v>
      </c>
      <c r="Y258" s="161"/>
      <c r="Z258" s="162" t="s">
        <v>48</v>
      </c>
      <c r="AA258" s="161"/>
      <c r="AB258" s="161"/>
      <c r="AC258" s="162" t="s">
        <v>116</v>
      </c>
    </row>
    <row r="259" ht="9.75" customHeight="1"/>
    <row r="260" spans="1:29" ht="9.75" customHeight="1">
      <c r="A260" s="163" t="s">
        <v>117</v>
      </c>
      <c r="B260" s="146"/>
      <c r="C260" s="146"/>
      <c r="D260" s="146"/>
      <c r="E260" s="146"/>
      <c r="F260" s="146"/>
      <c r="G260" s="146"/>
      <c r="H260" s="164" t="s">
        <v>118</v>
      </c>
      <c r="I260" s="146"/>
      <c r="J260" s="146"/>
      <c r="K260" s="146"/>
      <c r="L260" s="146"/>
      <c r="M260" s="146"/>
      <c r="N260" s="147"/>
      <c r="P260" s="163" t="s">
        <v>117</v>
      </c>
      <c r="Q260" s="146"/>
      <c r="R260" s="146"/>
      <c r="S260" s="146"/>
      <c r="T260" s="146"/>
      <c r="U260" s="146"/>
      <c r="V260" s="146"/>
      <c r="W260" s="164" t="s">
        <v>118</v>
      </c>
      <c r="X260" s="146"/>
      <c r="Y260" s="146"/>
      <c r="Z260" s="146"/>
      <c r="AA260" s="146"/>
      <c r="AB260" s="146"/>
      <c r="AC260" s="147"/>
    </row>
    <row r="261" spans="1:29" ht="15.75" customHeight="1">
      <c r="A261" s="165"/>
      <c r="B261" s="298"/>
      <c r="C261" s="299"/>
      <c r="D261" s="299"/>
      <c r="E261" s="299"/>
      <c r="F261" s="299"/>
      <c r="G261" s="300"/>
      <c r="H261" s="166"/>
      <c r="I261" s="138"/>
      <c r="J261" s="138"/>
      <c r="K261" s="138"/>
      <c r="L261" s="138"/>
      <c r="M261" s="138"/>
      <c r="N261" s="139"/>
      <c r="P261" s="165"/>
      <c r="Q261" s="298"/>
      <c r="R261" s="299"/>
      <c r="S261" s="299"/>
      <c r="T261" s="299"/>
      <c r="U261" s="299"/>
      <c r="V261" s="300"/>
      <c r="W261" s="166"/>
      <c r="X261" s="138"/>
      <c r="Y261" s="138"/>
      <c r="Z261" s="138"/>
      <c r="AA261" s="138"/>
      <c r="AB261" s="138"/>
      <c r="AC261" s="139"/>
    </row>
    <row r="262" spans="1:29" ht="9.75" customHeight="1">
      <c r="A262" s="167" t="s">
        <v>119</v>
      </c>
      <c r="B262" s="96"/>
      <c r="C262" s="96"/>
      <c r="D262" s="96"/>
      <c r="E262" s="96"/>
      <c r="F262" s="96"/>
      <c r="G262" s="131"/>
      <c r="H262" s="168" t="s">
        <v>120</v>
      </c>
      <c r="I262" s="63"/>
      <c r="J262" s="157"/>
      <c r="K262" s="63"/>
      <c r="L262" s="169" t="s">
        <v>121</v>
      </c>
      <c r="M262" s="63"/>
      <c r="N262" s="157"/>
      <c r="P262" s="167" t="s">
        <v>119</v>
      </c>
      <c r="Q262" s="96"/>
      <c r="R262" s="96"/>
      <c r="S262" s="96"/>
      <c r="T262" s="96"/>
      <c r="U262" s="96"/>
      <c r="V262" s="131"/>
      <c r="W262" s="168" t="s">
        <v>120</v>
      </c>
      <c r="X262" s="63"/>
      <c r="Y262" s="157"/>
      <c r="Z262" s="63"/>
      <c r="AA262" s="169" t="s">
        <v>121</v>
      </c>
      <c r="AB262" s="63"/>
      <c r="AC262" s="157"/>
    </row>
    <row r="263" spans="1:29" ht="19.5" customHeight="1">
      <c r="A263" s="97"/>
      <c r="B263" s="298"/>
      <c r="C263" s="299"/>
      <c r="D263" s="299"/>
      <c r="E263" s="299"/>
      <c r="F263" s="299"/>
      <c r="G263" s="300"/>
      <c r="H263" s="97"/>
      <c r="I263" s="98"/>
      <c r="J263" s="157"/>
      <c r="K263" s="98"/>
      <c r="L263" s="98"/>
      <c r="M263" s="98"/>
      <c r="N263" s="144"/>
      <c r="P263" s="97"/>
      <c r="Q263" s="298"/>
      <c r="R263" s="299"/>
      <c r="S263" s="299"/>
      <c r="T263" s="299"/>
      <c r="U263" s="299"/>
      <c r="V263" s="300"/>
      <c r="W263" s="97"/>
      <c r="X263" s="98"/>
      <c r="Y263" s="157"/>
      <c r="Z263" s="98"/>
      <c r="AA263" s="98"/>
      <c r="AB263" s="98"/>
      <c r="AC263" s="144"/>
    </row>
    <row r="264" spans="1:29" ht="12.75" customHeight="1">
      <c r="A264" t="str">
        <f>$A$52</f>
        <v>Offenburg</v>
      </c>
      <c r="M264" s="311">
        <f>$M$52</f>
        <v>40677</v>
      </c>
      <c r="N264" s="270"/>
      <c r="P264" t="str">
        <f>$A$52</f>
        <v>Offenburg</v>
      </c>
      <c r="AB264" s="311">
        <f>$M$52</f>
        <v>40677</v>
      </c>
      <c r="AC264" s="270">
        <f>M264</f>
        <v>40677</v>
      </c>
    </row>
    <row r="266" spans="1:29" ht="24" customHeight="1">
      <c r="A266" s="128" t="str">
        <f>A213</f>
        <v>Schiedrichterzettel - Runde 3</v>
      </c>
      <c r="B266" s="129"/>
      <c r="C266" s="129"/>
      <c r="D266" s="129"/>
      <c r="E266" s="129"/>
      <c r="F266" s="129"/>
      <c r="G266" s="129"/>
      <c r="H266" s="129"/>
      <c r="I266" s="129"/>
      <c r="J266" s="129"/>
      <c r="K266" s="129"/>
      <c r="L266" s="129"/>
      <c r="M266" s="129"/>
      <c r="N266" s="129"/>
      <c r="P266" s="170"/>
      <c r="Q266" s="171"/>
      <c r="R266" s="171"/>
      <c r="S266" s="171"/>
      <c r="T266" s="171"/>
      <c r="U266" s="171"/>
      <c r="V266" s="171"/>
      <c r="W266" s="171"/>
      <c r="X266" s="171"/>
      <c r="Y266" s="171"/>
      <c r="Z266" s="171"/>
      <c r="AA266" s="171"/>
      <c r="AB266" s="171"/>
      <c r="AC266" s="171"/>
    </row>
    <row r="267" spans="1:29" ht="15.75" customHeight="1">
      <c r="A267" s="130" t="s">
        <v>97</v>
      </c>
      <c r="B267" s="96"/>
      <c r="C267" s="96"/>
      <c r="D267" s="131"/>
      <c r="E267" s="132" t="s">
        <v>98</v>
      </c>
      <c r="F267" s="96"/>
      <c r="G267" s="131"/>
      <c r="H267" s="130" t="s">
        <v>99</v>
      </c>
      <c r="I267" s="96"/>
      <c r="J267" s="132"/>
      <c r="K267" s="131"/>
      <c r="L267" s="132" t="s">
        <v>100</v>
      </c>
      <c r="M267" s="96"/>
      <c r="N267" s="131"/>
      <c r="P267" s="172"/>
      <c r="Q267" s="138"/>
      <c r="R267" s="138"/>
      <c r="S267" s="138"/>
      <c r="T267" s="172"/>
      <c r="U267" s="138"/>
      <c r="V267" s="138"/>
      <c r="W267" s="172"/>
      <c r="X267" s="138"/>
      <c r="Y267" s="172"/>
      <c r="Z267" s="138"/>
      <c r="AA267" s="172"/>
      <c r="AB267" s="138"/>
      <c r="AC267" s="138"/>
    </row>
    <row r="268" spans="1:29" ht="18" customHeight="1">
      <c r="A268" s="97"/>
      <c r="B268" s="98"/>
      <c r="C268" s="284">
        <f>$C$3</f>
        <v>40677</v>
      </c>
      <c r="D268" s="281"/>
      <c r="E268" s="98"/>
      <c r="F268" s="280"/>
      <c r="G268" s="281"/>
      <c r="H268" s="282" t="str">
        <f>$H$3</f>
        <v>Gruppe B</v>
      </c>
      <c r="I268" s="283"/>
      <c r="J268" s="283"/>
      <c r="K268" s="281"/>
      <c r="L268" s="282"/>
      <c r="M268" s="283"/>
      <c r="N268" s="281"/>
      <c r="P268" s="138"/>
      <c r="Q268" s="138"/>
      <c r="R268" s="285"/>
      <c r="S268" s="286"/>
      <c r="T268" s="138"/>
      <c r="U268" s="312"/>
      <c r="V268" s="286"/>
      <c r="W268" s="286"/>
      <c r="X268" s="286"/>
      <c r="Y268" s="286"/>
      <c r="Z268" s="286"/>
      <c r="AA268" s="286"/>
      <c r="AB268" s="286"/>
      <c r="AC268" s="286"/>
    </row>
    <row r="269" spans="1:29" ht="24.75" customHeight="1">
      <c r="A269" s="134"/>
      <c r="B269" s="133" t="str">
        <f>$B$4</f>
        <v>BaWü JG-RLT Top24</v>
      </c>
      <c r="L269" s="295" t="str">
        <f>$L$4</f>
        <v>Jungen U12</v>
      </c>
      <c r="M269" s="295"/>
      <c r="N269" s="295"/>
      <c r="P269" s="174"/>
      <c r="Q269" s="175"/>
      <c r="R269" s="138"/>
      <c r="S269" s="138"/>
      <c r="T269" s="138"/>
      <c r="U269" s="138"/>
      <c r="V269" s="138"/>
      <c r="W269" s="138"/>
      <c r="X269" s="138"/>
      <c r="Y269" s="138"/>
      <c r="Z269" s="138"/>
      <c r="AA269" s="313"/>
      <c r="AB269" s="313"/>
      <c r="AC269" s="313"/>
    </row>
    <row r="270" spans="1:29" ht="4.5" customHeight="1">
      <c r="A270" s="95"/>
      <c r="B270" s="96"/>
      <c r="C270" s="96"/>
      <c r="D270" s="96"/>
      <c r="E270" s="96"/>
      <c r="F270" s="96"/>
      <c r="G270" s="96"/>
      <c r="H270" s="96"/>
      <c r="I270" s="96"/>
      <c r="J270" s="96"/>
      <c r="K270" s="96"/>
      <c r="L270" s="96"/>
      <c r="M270" s="96"/>
      <c r="N270" s="131"/>
      <c r="P270" s="138"/>
      <c r="Q270" s="138"/>
      <c r="R270" s="138"/>
      <c r="S270" s="138"/>
      <c r="T270" s="138"/>
      <c r="U270" s="138"/>
      <c r="V270" s="138"/>
      <c r="W270" s="138"/>
      <c r="X270" s="138"/>
      <c r="Y270" s="138"/>
      <c r="Z270" s="138"/>
      <c r="AA270" s="138"/>
      <c r="AB270" s="138"/>
      <c r="AC270" s="138"/>
    </row>
    <row r="271" spans="1:29" ht="9.75" customHeight="1">
      <c r="A271" s="135"/>
      <c r="B271" s="136"/>
      <c r="C271" s="137" t="s">
        <v>101</v>
      </c>
      <c r="D271" s="137"/>
      <c r="E271" s="136"/>
      <c r="F271" s="137" t="s">
        <v>102</v>
      </c>
      <c r="G271" s="137"/>
      <c r="H271" s="136"/>
      <c r="I271" s="137" t="s">
        <v>103</v>
      </c>
      <c r="J271" s="137"/>
      <c r="K271" s="137"/>
      <c r="M271" s="138"/>
      <c r="N271" s="139"/>
      <c r="P271" s="138"/>
      <c r="Q271" s="138"/>
      <c r="R271" s="1"/>
      <c r="S271" s="1"/>
      <c r="T271" s="138"/>
      <c r="U271" s="1"/>
      <c r="V271" s="1"/>
      <c r="W271" s="138"/>
      <c r="X271" s="1"/>
      <c r="Y271" s="1"/>
      <c r="Z271" s="1"/>
      <c r="AA271" s="138"/>
      <c r="AB271" s="138"/>
      <c r="AC271" s="138"/>
    </row>
    <row r="272" spans="1:29" ht="4.5" customHeight="1">
      <c r="A272" s="135"/>
      <c r="M272" s="138"/>
      <c r="N272" s="139"/>
      <c r="P272" s="138"/>
      <c r="Q272" s="138"/>
      <c r="R272" s="138"/>
      <c r="S272" s="138"/>
      <c r="T272" s="138"/>
      <c r="U272" s="138"/>
      <c r="V272" s="138"/>
      <c r="W272" s="138"/>
      <c r="X272" s="138"/>
      <c r="Y272" s="138"/>
      <c r="Z272" s="138"/>
      <c r="AA272" s="138"/>
      <c r="AB272" s="138"/>
      <c r="AC272" s="138"/>
    </row>
    <row r="273" spans="1:29" ht="12.75" customHeight="1">
      <c r="A273" s="95"/>
      <c r="B273" s="96"/>
      <c r="C273" s="140" t="s">
        <v>104</v>
      </c>
      <c r="D273" s="140" t="s">
        <v>105</v>
      </c>
      <c r="E273" s="96"/>
      <c r="F273" s="140"/>
      <c r="G273" s="140"/>
      <c r="H273" s="96"/>
      <c r="I273" s="96"/>
      <c r="J273" s="131"/>
      <c r="M273" s="138"/>
      <c r="N273" s="139"/>
      <c r="P273" s="138"/>
      <c r="Q273" s="138"/>
      <c r="R273" s="1"/>
      <c r="S273" s="1"/>
      <c r="T273" s="138"/>
      <c r="U273" s="1"/>
      <c r="V273" s="1"/>
      <c r="W273" s="138"/>
      <c r="X273" s="138"/>
      <c r="Y273" s="138"/>
      <c r="Z273" s="138"/>
      <c r="AA273" s="138"/>
      <c r="AB273" s="138"/>
      <c r="AC273" s="138"/>
    </row>
    <row r="274" spans="1:29" ht="4.5" customHeight="1">
      <c r="A274" s="135"/>
      <c r="B274" s="138"/>
      <c r="C274" s="1"/>
      <c r="D274" s="1"/>
      <c r="E274" s="138"/>
      <c r="F274" s="1"/>
      <c r="G274" s="1"/>
      <c r="H274" s="138"/>
      <c r="I274" s="138"/>
      <c r="J274" s="139"/>
      <c r="M274" s="138"/>
      <c r="N274" s="139"/>
      <c r="P274" s="138"/>
      <c r="Q274" s="138"/>
      <c r="R274" s="1"/>
      <c r="S274" s="1"/>
      <c r="T274" s="138"/>
      <c r="U274" s="1"/>
      <c r="V274" s="1"/>
      <c r="W274" s="138"/>
      <c r="X274" s="138"/>
      <c r="Y274" s="138"/>
      <c r="Z274" s="138"/>
      <c r="AA274" s="138"/>
      <c r="AB274" s="138"/>
      <c r="AC274" s="138"/>
    </row>
    <row r="275" spans="1:29" ht="9.75" customHeight="1">
      <c r="A275" s="135"/>
      <c r="B275" s="138"/>
      <c r="C275" s="287">
        <f>Raster!B19</f>
        <v>83</v>
      </c>
      <c r="D275" s="289" t="str">
        <f>Raster!C19</f>
        <v>Drauz, Simon</v>
      </c>
      <c r="E275" s="290"/>
      <c r="F275" s="290"/>
      <c r="G275" s="290"/>
      <c r="H275" s="290"/>
      <c r="I275" s="290"/>
      <c r="J275" s="291"/>
      <c r="L275" s="136"/>
      <c r="M275" s="1" t="s">
        <v>106</v>
      </c>
      <c r="N275" s="141"/>
      <c r="P275" s="138"/>
      <c r="Q275" s="138"/>
      <c r="R275" s="287"/>
      <c r="S275" s="309"/>
      <c r="T275" s="310"/>
      <c r="U275" s="310"/>
      <c r="V275" s="310"/>
      <c r="W275" s="310"/>
      <c r="X275" s="310"/>
      <c r="Y275" s="310"/>
      <c r="Z275" s="138"/>
      <c r="AA275" s="138"/>
      <c r="AB275" s="1"/>
      <c r="AC275" s="1"/>
    </row>
    <row r="276" spans="1:29" ht="4.5" customHeight="1">
      <c r="A276" s="135"/>
      <c r="B276" s="138"/>
      <c r="C276" s="288"/>
      <c r="D276" s="290"/>
      <c r="E276" s="290"/>
      <c r="F276" s="290"/>
      <c r="G276" s="290"/>
      <c r="H276" s="290"/>
      <c r="I276" s="290"/>
      <c r="J276" s="291"/>
      <c r="M276" s="138"/>
      <c r="N276" s="139"/>
      <c r="P276" s="138"/>
      <c r="Q276" s="138"/>
      <c r="R276" s="308"/>
      <c r="S276" s="310"/>
      <c r="T276" s="310"/>
      <c r="U276" s="310"/>
      <c r="V276" s="310"/>
      <c r="W276" s="310"/>
      <c r="X276" s="310"/>
      <c r="Y276" s="310"/>
      <c r="Z276" s="138"/>
      <c r="AA276" s="138"/>
      <c r="AB276" s="138"/>
      <c r="AC276" s="138"/>
    </row>
    <row r="277" spans="1:29" ht="9.75" customHeight="1">
      <c r="A277" s="135"/>
      <c r="B277" s="138"/>
      <c r="C277" s="288"/>
      <c r="D277" s="290"/>
      <c r="E277" s="290"/>
      <c r="F277" s="290"/>
      <c r="G277" s="290"/>
      <c r="H277" s="290"/>
      <c r="I277" s="290"/>
      <c r="J277" s="291"/>
      <c r="L277" s="136"/>
      <c r="M277" s="1" t="s">
        <v>107</v>
      </c>
      <c r="N277" s="141"/>
      <c r="P277" s="138"/>
      <c r="Q277" s="138"/>
      <c r="R277" s="308"/>
      <c r="S277" s="310"/>
      <c r="T277" s="310"/>
      <c r="U277" s="310"/>
      <c r="V277" s="310"/>
      <c r="W277" s="310"/>
      <c r="X277" s="310"/>
      <c r="Y277" s="310"/>
      <c r="Z277" s="138"/>
      <c r="AA277" s="138"/>
      <c r="AB277" s="1"/>
      <c r="AC277" s="1"/>
    </row>
    <row r="278" spans="1:29" ht="4.5" customHeight="1">
      <c r="A278" s="135"/>
      <c r="B278" s="138"/>
      <c r="C278" s="288"/>
      <c r="D278" s="290"/>
      <c r="E278" s="290"/>
      <c r="F278" s="290"/>
      <c r="G278" s="290"/>
      <c r="H278" s="290"/>
      <c r="I278" s="290"/>
      <c r="J278" s="291"/>
      <c r="M278" s="138"/>
      <c r="N278" s="139"/>
      <c r="P278" s="138"/>
      <c r="Q278" s="138"/>
      <c r="R278" s="308"/>
      <c r="S278" s="310"/>
      <c r="T278" s="310"/>
      <c r="U278" s="310"/>
      <c r="V278" s="310"/>
      <c r="W278" s="310"/>
      <c r="X278" s="310"/>
      <c r="Y278" s="310"/>
      <c r="Z278" s="138"/>
      <c r="AA278" s="138"/>
      <c r="AB278" s="138"/>
      <c r="AC278" s="138"/>
    </row>
    <row r="279" spans="1:29" ht="9.75" customHeight="1">
      <c r="A279" s="135"/>
      <c r="B279" s="138"/>
      <c r="C279" s="288"/>
      <c r="D279" s="290"/>
      <c r="E279" s="290"/>
      <c r="F279" s="290"/>
      <c r="G279" s="290"/>
      <c r="H279" s="290"/>
      <c r="I279" s="290"/>
      <c r="J279" s="291"/>
      <c r="L279" s="142"/>
      <c r="M279" s="1" t="s">
        <v>107</v>
      </c>
      <c r="N279" s="141"/>
      <c r="P279" s="138"/>
      <c r="Q279" s="138"/>
      <c r="R279" s="308"/>
      <c r="S279" s="310"/>
      <c r="T279" s="310"/>
      <c r="U279" s="310"/>
      <c r="V279" s="310"/>
      <c r="W279" s="310"/>
      <c r="X279" s="310"/>
      <c r="Y279" s="310"/>
      <c r="Z279" s="138"/>
      <c r="AA279" s="138"/>
      <c r="AB279" s="1"/>
      <c r="AC279" s="1"/>
    </row>
    <row r="280" spans="1:29" ht="4.5" customHeight="1">
      <c r="A280" s="97"/>
      <c r="B280" s="98"/>
      <c r="C280" s="98"/>
      <c r="D280" s="98"/>
      <c r="E280" s="98"/>
      <c r="F280" s="98"/>
      <c r="G280" s="98"/>
      <c r="H280" s="98"/>
      <c r="I280" s="98"/>
      <c r="J280" s="139"/>
      <c r="L280" s="96"/>
      <c r="M280" s="143"/>
      <c r="N280" s="141"/>
      <c r="P280" s="138"/>
      <c r="Q280" s="138"/>
      <c r="R280" s="138"/>
      <c r="S280" s="138"/>
      <c r="T280" s="138"/>
      <c r="U280" s="138"/>
      <c r="V280" s="138"/>
      <c r="W280" s="138"/>
      <c r="X280" s="138"/>
      <c r="Y280" s="138"/>
      <c r="Z280" s="138"/>
      <c r="AA280" s="138"/>
      <c r="AB280" s="1"/>
      <c r="AC280" s="1"/>
    </row>
    <row r="281" spans="1:29" ht="12.75" customHeight="1">
      <c r="A281" s="95"/>
      <c r="B281" s="96"/>
      <c r="C281" s="96"/>
      <c r="D281" s="140" t="s">
        <v>108</v>
      </c>
      <c r="E281" s="96"/>
      <c r="F281" s="140"/>
      <c r="G281" s="140"/>
      <c r="H281" s="96"/>
      <c r="I281" s="96"/>
      <c r="J281" s="131"/>
      <c r="K281" s="96"/>
      <c r="L281" s="96"/>
      <c r="M281" s="96"/>
      <c r="N281" s="131"/>
      <c r="P281" s="138"/>
      <c r="Q281" s="138"/>
      <c r="R281" s="138"/>
      <c r="S281" s="1"/>
      <c r="T281" s="138"/>
      <c r="U281" s="1"/>
      <c r="V281" s="1"/>
      <c r="W281" s="138"/>
      <c r="X281" s="138"/>
      <c r="Y281" s="138"/>
      <c r="Z281" s="138"/>
      <c r="AA281" s="138"/>
      <c r="AB281" s="138"/>
      <c r="AC281" s="138"/>
    </row>
    <row r="282" spans="1:29" ht="4.5" customHeight="1">
      <c r="A282" s="135"/>
      <c r="B282" s="138"/>
      <c r="C282" s="138"/>
      <c r="D282" s="138"/>
      <c r="E282" s="138"/>
      <c r="F282" s="138"/>
      <c r="G282" s="138"/>
      <c r="H282" s="138"/>
      <c r="I282" s="138"/>
      <c r="J282" s="139"/>
      <c r="K282" s="138"/>
      <c r="L282" s="138"/>
      <c r="M282" s="138"/>
      <c r="N282" s="139"/>
      <c r="P282" s="138"/>
      <c r="Q282" s="138"/>
      <c r="R282" s="138"/>
      <c r="S282" s="138"/>
      <c r="T282" s="138"/>
      <c r="U282" s="138"/>
      <c r="V282" s="138"/>
      <c r="W282" s="138"/>
      <c r="X282" s="138"/>
      <c r="Y282" s="138"/>
      <c r="Z282" s="138"/>
      <c r="AA282" s="138"/>
      <c r="AB282" s="138"/>
      <c r="AC282" s="138"/>
    </row>
    <row r="283" spans="1:29" ht="9.75" customHeight="1">
      <c r="A283" s="135"/>
      <c r="B283" s="138"/>
      <c r="C283" s="138"/>
      <c r="D283" s="292"/>
      <c r="E283" s="293"/>
      <c r="F283" s="293"/>
      <c r="G283" s="293"/>
      <c r="H283" s="293"/>
      <c r="I283" s="293"/>
      <c r="J283" s="294"/>
      <c r="K283" s="138"/>
      <c r="L283" s="136"/>
      <c r="M283" s="1" t="s">
        <v>106</v>
      </c>
      <c r="N283" s="141"/>
      <c r="P283" s="138"/>
      <c r="Q283" s="138"/>
      <c r="R283" s="138"/>
      <c r="S283" s="292"/>
      <c r="T283" s="292"/>
      <c r="U283" s="292"/>
      <c r="V283" s="292"/>
      <c r="W283" s="292"/>
      <c r="X283" s="292"/>
      <c r="Y283" s="292"/>
      <c r="Z283" s="138"/>
      <c r="AA283" s="138"/>
      <c r="AB283" s="1"/>
      <c r="AC283" s="1"/>
    </row>
    <row r="284" spans="1:29" ht="4.5" customHeight="1">
      <c r="A284" s="135"/>
      <c r="B284" s="138"/>
      <c r="C284" s="138"/>
      <c r="D284" s="293"/>
      <c r="E284" s="293"/>
      <c r="F284" s="293"/>
      <c r="G284" s="293"/>
      <c r="H284" s="293"/>
      <c r="I284" s="293"/>
      <c r="J284" s="294"/>
      <c r="K284" s="138"/>
      <c r="L284" s="138"/>
      <c r="M284" s="138"/>
      <c r="N284" s="139"/>
      <c r="P284" s="138"/>
      <c r="Q284" s="138"/>
      <c r="R284" s="138"/>
      <c r="S284" s="292"/>
      <c r="T284" s="292"/>
      <c r="U284" s="292"/>
      <c r="V284" s="292"/>
      <c r="W284" s="292"/>
      <c r="X284" s="292"/>
      <c r="Y284" s="292"/>
      <c r="Z284" s="138"/>
      <c r="AA284" s="138"/>
      <c r="AB284" s="138"/>
      <c r="AC284" s="138"/>
    </row>
    <row r="285" spans="1:29" ht="9.75" customHeight="1">
      <c r="A285" s="135"/>
      <c r="B285" s="138"/>
      <c r="C285" s="138"/>
      <c r="D285" s="293"/>
      <c r="E285" s="293"/>
      <c r="F285" s="293"/>
      <c r="G285" s="293"/>
      <c r="H285" s="293"/>
      <c r="I285" s="293"/>
      <c r="J285" s="294"/>
      <c r="K285" s="138"/>
      <c r="L285" s="136"/>
      <c r="M285" s="1" t="s">
        <v>109</v>
      </c>
      <c r="N285" s="141"/>
      <c r="P285" s="138"/>
      <c r="Q285" s="138"/>
      <c r="R285" s="138"/>
      <c r="S285" s="292"/>
      <c r="T285" s="292"/>
      <c r="U285" s="292"/>
      <c r="V285" s="292"/>
      <c r="W285" s="292"/>
      <c r="X285" s="292"/>
      <c r="Y285" s="292"/>
      <c r="Z285" s="138"/>
      <c r="AA285" s="138"/>
      <c r="AB285" s="1"/>
      <c r="AC285" s="1"/>
    </row>
    <row r="286" spans="1:29" ht="4.5" customHeight="1">
      <c r="A286" s="97"/>
      <c r="B286" s="98"/>
      <c r="C286" s="98"/>
      <c r="D286" s="98"/>
      <c r="E286" s="98"/>
      <c r="F286" s="98"/>
      <c r="G286" s="98"/>
      <c r="H286" s="98"/>
      <c r="I286" s="98"/>
      <c r="J286" s="144"/>
      <c r="K286" s="98"/>
      <c r="L286" s="98"/>
      <c r="M286" s="98"/>
      <c r="N286" s="139"/>
      <c r="P286" s="138"/>
      <c r="Q286" s="138"/>
      <c r="R286" s="138"/>
      <c r="S286" s="138"/>
      <c r="T286" s="138"/>
      <c r="U286" s="138"/>
      <c r="V286" s="138"/>
      <c r="W286" s="138"/>
      <c r="X286" s="138"/>
      <c r="Y286" s="138"/>
      <c r="Z286" s="138"/>
      <c r="AA286" s="138"/>
      <c r="AB286" s="138"/>
      <c r="AC286" s="138"/>
    </row>
    <row r="287" spans="13:29" ht="4.5" customHeight="1">
      <c r="M287" s="138"/>
      <c r="N287" s="63"/>
      <c r="P287" s="138"/>
      <c r="Q287" s="138"/>
      <c r="R287" s="138"/>
      <c r="S287" s="138"/>
      <c r="T287" s="138"/>
      <c r="U287" s="138"/>
      <c r="V287" s="138"/>
      <c r="W287" s="138"/>
      <c r="X287" s="138"/>
      <c r="Y287" s="138"/>
      <c r="Z287" s="138"/>
      <c r="AA287" s="138"/>
      <c r="AB287" s="138"/>
      <c r="AC287" s="138"/>
    </row>
    <row r="288" spans="1:29" ht="4.5" customHeight="1">
      <c r="A288" s="95"/>
      <c r="B288" s="96"/>
      <c r="C288" s="96"/>
      <c r="D288" s="96"/>
      <c r="E288" s="96"/>
      <c r="F288" s="96"/>
      <c r="G288" s="96"/>
      <c r="H288" s="96"/>
      <c r="I288" s="96"/>
      <c r="J288" s="96"/>
      <c r="K288" s="96"/>
      <c r="L288" s="96"/>
      <c r="M288" s="96"/>
      <c r="N288" s="139"/>
      <c r="P288" s="138"/>
      <c r="Q288" s="138"/>
      <c r="R288" s="138"/>
      <c r="S288" s="138"/>
      <c r="T288" s="138"/>
      <c r="U288" s="138"/>
      <c r="V288" s="138"/>
      <c r="W288" s="138"/>
      <c r="X288" s="138"/>
      <c r="Y288" s="138"/>
      <c r="Z288" s="138"/>
      <c r="AA288" s="138"/>
      <c r="AB288" s="138"/>
      <c r="AC288" s="138"/>
    </row>
    <row r="289" spans="1:29" ht="9.75" customHeight="1">
      <c r="A289" s="135"/>
      <c r="B289" s="136"/>
      <c r="C289" s="137" t="s">
        <v>101</v>
      </c>
      <c r="D289" s="137"/>
      <c r="E289" s="136"/>
      <c r="F289" s="137" t="s">
        <v>102</v>
      </c>
      <c r="G289" s="137"/>
      <c r="H289" s="136"/>
      <c r="I289" s="137" t="s">
        <v>103</v>
      </c>
      <c r="J289" s="137"/>
      <c r="K289" s="137"/>
      <c r="M289" s="138"/>
      <c r="N289" s="139"/>
      <c r="P289" s="138"/>
      <c r="Q289" s="138"/>
      <c r="R289" s="1"/>
      <c r="S289" s="1"/>
      <c r="T289" s="138"/>
      <c r="U289" s="1"/>
      <c r="V289" s="1"/>
      <c r="W289" s="138"/>
      <c r="X289" s="1"/>
      <c r="Y289" s="1"/>
      <c r="Z289" s="1"/>
      <c r="AA289" s="138"/>
      <c r="AB289" s="138"/>
      <c r="AC289" s="138"/>
    </row>
    <row r="290" spans="1:29" ht="4.5" customHeight="1">
      <c r="A290" s="135"/>
      <c r="M290" s="138"/>
      <c r="N290" s="139"/>
      <c r="P290" s="138"/>
      <c r="Q290" s="138"/>
      <c r="R290" s="138"/>
      <c r="S290" s="138"/>
      <c r="T290" s="138"/>
      <c r="U290" s="138"/>
      <c r="V290" s="138"/>
      <c r="W290" s="138"/>
      <c r="X290" s="138"/>
      <c r="Y290" s="138"/>
      <c r="Z290" s="138"/>
      <c r="AA290" s="138"/>
      <c r="AB290" s="138"/>
      <c r="AC290" s="138"/>
    </row>
    <row r="291" spans="1:29" ht="12.75" customHeight="1">
      <c r="A291" s="95"/>
      <c r="B291" s="96"/>
      <c r="C291" s="140" t="s">
        <v>104</v>
      </c>
      <c r="D291" s="140" t="s">
        <v>110</v>
      </c>
      <c r="E291" s="96"/>
      <c r="F291" s="140"/>
      <c r="G291" s="140"/>
      <c r="H291" s="96"/>
      <c r="I291" s="96"/>
      <c r="J291" s="131"/>
      <c r="M291" s="138"/>
      <c r="N291" s="139"/>
      <c r="P291" s="138"/>
      <c r="Q291" s="138"/>
      <c r="R291" s="1"/>
      <c r="S291" s="1"/>
      <c r="T291" s="138"/>
      <c r="U291" s="1"/>
      <c r="V291" s="1"/>
      <c r="W291" s="138"/>
      <c r="X291" s="138"/>
      <c r="Y291" s="138"/>
      <c r="Z291" s="138"/>
      <c r="AA291" s="138"/>
      <c r="AB291" s="138"/>
      <c r="AC291" s="138"/>
    </row>
    <row r="292" spans="1:29" ht="4.5" customHeight="1">
      <c r="A292" s="135"/>
      <c r="B292" s="138"/>
      <c r="C292" s="1"/>
      <c r="D292" s="1"/>
      <c r="E292" s="138"/>
      <c r="F292" s="1"/>
      <c r="G292" s="1"/>
      <c r="H292" s="138"/>
      <c r="I292" s="138"/>
      <c r="J292" s="139"/>
      <c r="M292" s="138"/>
      <c r="N292" s="139"/>
      <c r="P292" s="138"/>
      <c r="Q292" s="138"/>
      <c r="R292" s="1"/>
      <c r="S292" s="1"/>
      <c r="T292" s="138"/>
      <c r="U292" s="1"/>
      <c r="V292" s="1"/>
      <c r="W292" s="138"/>
      <c r="X292" s="138"/>
      <c r="Y292" s="138"/>
      <c r="Z292" s="138"/>
      <c r="AA292" s="138"/>
      <c r="AB292" s="138"/>
      <c r="AC292" s="138"/>
    </row>
    <row r="293" spans="1:29" ht="9.75" customHeight="1">
      <c r="A293" s="135"/>
      <c r="B293" s="138"/>
      <c r="C293" s="287">
        <f>Raster!B20</f>
        <v>84</v>
      </c>
      <c r="D293" s="289" t="str">
        <f>Raster!C20</f>
        <v>Hosenthien, Vincenzo</v>
      </c>
      <c r="E293" s="290"/>
      <c r="F293" s="290"/>
      <c r="G293" s="290"/>
      <c r="H293" s="290"/>
      <c r="I293" s="290"/>
      <c r="J293" s="291"/>
      <c r="L293" s="136"/>
      <c r="M293" s="1" t="s">
        <v>106</v>
      </c>
      <c r="N293" s="141"/>
      <c r="P293" s="138"/>
      <c r="Q293" s="138"/>
      <c r="R293" s="287"/>
      <c r="S293" s="309"/>
      <c r="T293" s="310"/>
      <c r="U293" s="310"/>
      <c r="V293" s="310"/>
      <c r="W293" s="310"/>
      <c r="X293" s="310"/>
      <c r="Y293" s="310"/>
      <c r="Z293" s="138"/>
      <c r="AA293" s="138"/>
      <c r="AB293" s="1"/>
      <c r="AC293" s="1"/>
    </row>
    <row r="294" spans="1:29" ht="4.5" customHeight="1">
      <c r="A294" s="135"/>
      <c r="B294" s="138"/>
      <c r="C294" s="288"/>
      <c r="D294" s="290"/>
      <c r="E294" s="290"/>
      <c r="F294" s="290"/>
      <c r="G294" s="290"/>
      <c r="H294" s="290"/>
      <c r="I294" s="290"/>
      <c r="J294" s="291"/>
      <c r="M294" s="138"/>
      <c r="N294" s="139"/>
      <c r="P294" s="138"/>
      <c r="Q294" s="138"/>
      <c r="R294" s="308"/>
      <c r="S294" s="310"/>
      <c r="T294" s="310"/>
      <c r="U294" s="310"/>
      <c r="V294" s="310"/>
      <c r="W294" s="310"/>
      <c r="X294" s="310"/>
      <c r="Y294" s="310"/>
      <c r="Z294" s="138"/>
      <c r="AA294" s="138"/>
      <c r="AB294" s="138"/>
      <c r="AC294" s="138"/>
    </row>
    <row r="295" spans="1:29" ht="9.75" customHeight="1">
      <c r="A295" s="135"/>
      <c r="B295" s="138"/>
      <c r="C295" s="288"/>
      <c r="D295" s="290"/>
      <c r="E295" s="290"/>
      <c r="F295" s="290"/>
      <c r="G295" s="290"/>
      <c r="H295" s="290"/>
      <c r="I295" s="290"/>
      <c r="J295" s="291"/>
      <c r="L295" s="136"/>
      <c r="M295" s="1" t="s">
        <v>107</v>
      </c>
      <c r="N295" s="141"/>
      <c r="P295" s="138"/>
      <c r="Q295" s="138"/>
      <c r="R295" s="308"/>
      <c r="S295" s="310"/>
      <c r="T295" s="310"/>
      <c r="U295" s="310"/>
      <c r="V295" s="310"/>
      <c r="W295" s="310"/>
      <c r="X295" s="310"/>
      <c r="Y295" s="310"/>
      <c r="Z295" s="138"/>
      <c r="AA295" s="138"/>
      <c r="AB295" s="1"/>
      <c r="AC295" s="1"/>
    </row>
    <row r="296" spans="1:29" ht="4.5" customHeight="1">
      <c r="A296" s="135"/>
      <c r="B296" s="138"/>
      <c r="C296" s="288"/>
      <c r="D296" s="290"/>
      <c r="E296" s="290"/>
      <c r="F296" s="290"/>
      <c r="G296" s="290"/>
      <c r="H296" s="290"/>
      <c r="I296" s="290"/>
      <c r="J296" s="291"/>
      <c r="M296" s="138"/>
      <c r="N296" s="139"/>
      <c r="P296" s="138"/>
      <c r="Q296" s="138"/>
      <c r="R296" s="308"/>
      <c r="S296" s="310"/>
      <c r="T296" s="310"/>
      <c r="U296" s="310"/>
      <c r="V296" s="310"/>
      <c r="W296" s="310"/>
      <c r="X296" s="310"/>
      <c r="Y296" s="310"/>
      <c r="Z296" s="138"/>
      <c r="AA296" s="138"/>
      <c r="AB296" s="138"/>
      <c r="AC296" s="138"/>
    </row>
    <row r="297" spans="1:29" ht="9.75" customHeight="1">
      <c r="A297" s="135"/>
      <c r="B297" s="138"/>
      <c r="C297" s="288"/>
      <c r="D297" s="290"/>
      <c r="E297" s="290"/>
      <c r="F297" s="290"/>
      <c r="G297" s="290"/>
      <c r="H297" s="290"/>
      <c r="I297" s="290"/>
      <c r="J297" s="291"/>
      <c r="L297" s="142"/>
      <c r="M297" s="1" t="s">
        <v>107</v>
      </c>
      <c r="N297" s="141"/>
      <c r="P297" s="138"/>
      <c r="Q297" s="138"/>
      <c r="R297" s="308"/>
      <c r="S297" s="310"/>
      <c r="T297" s="310"/>
      <c r="U297" s="310"/>
      <c r="V297" s="310"/>
      <c r="W297" s="310"/>
      <c r="X297" s="310"/>
      <c r="Y297" s="310"/>
      <c r="Z297" s="138"/>
      <c r="AA297" s="138"/>
      <c r="AB297" s="1"/>
      <c r="AC297" s="1"/>
    </row>
    <row r="298" spans="1:29" ht="4.5" customHeight="1">
      <c r="A298" s="97"/>
      <c r="B298" s="98"/>
      <c r="C298" s="98"/>
      <c r="D298" s="98"/>
      <c r="E298" s="98"/>
      <c r="F298" s="98"/>
      <c r="G298" s="98"/>
      <c r="H298" s="98"/>
      <c r="I298" s="98"/>
      <c r="J298" s="139"/>
      <c r="L298" s="96"/>
      <c r="M298" s="143"/>
      <c r="N298" s="141"/>
      <c r="P298" s="138"/>
      <c r="Q298" s="138"/>
      <c r="R298" s="138"/>
      <c r="S298" s="138"/>
      <c r="T298" s="138"/>
      <c r="U298" s="138"/>
      <c r="V298" s="138"/>
      <c r="W298" s="138"/>
      <c r="X298" s="138"/>
      <c r="Y298" s="138"/>
      <c r="Z298" s="138"/>
      <c r="AA298" s="138"/>
      <c r="AB298" s="1"/>
      <c r="AC298" s="1"/>
    </row>
    <row r="299" spans="1:29" ht="12.75" customHeight="1">
      <c r="A299" s="95"/>
      <c r="B299" s="96"/>
      <c r="C299" s="96"/>
      <c r="D299" s="140" t="s">
        <v>108</v>
      </c>
      <c r="E299" s="96"/>
      <c r="F299" s="140"/>
      <c r="G299" s="140"/>
      <c r="H299" s="96"/>
      <c r="I299" s="96"/>
      <c r="J299" s="131"/>
      <c r="K299" s="96"/>
      <c r="L299" s="96"/>
      <c r="M299" s="96"/>
      <c r="N299" s="131"/>
      <c r="P299" s="138"/>
      <c r="Q299" s="138"/>
      <c r="R299" s="138"/>
      <c r="S299" s="1"/>
      <c r="T299" s="138"/>
      <c r="U299" s="1"/>
      <c r="V299" s="1"/>
      <c r="W299" s="138"/>
      <c r="X299" s="138"/>
      <c r="Y299" s="138"/>
      <c r="Z299" s="138"/>
      <c r="AA299" s="138"/>
      <c r="AB299" s="138"/>
      <c r="AC299" s="138"/>
    </row>
    <row r="300" spans="1:29" ht="4.5" customHeight="1">
      <c r="A300" s="135"/>
      <c r="B300" s="138"/>
      <c r="C300" s="138"/>
      <c r="D300" s="138"/>
      <c r="E300" s="138"/>
      <c r="F300" s="138"/>
      <c r="G300" s="138"/>
      <c r="H300" s="138"/>
      <c r="I300" s="138"/>
      <c r="J300" s="139"/>
      <c r="K300" s="138"/>
      <c r="L300" s="138"/>
      <c r="M300" s="138"/>
      <c r="N300" s="139"/>
      <c r="P300" s="138"/>
      <c r="Q300" s="138"/>
      <c r="R300" s="138"/>
      <c r="S300" s="138"/>
      <c r="T300" s="138"/>
      <c r="U300" s="138"/>
      <c r="V300" s="138"/>
      <c r="W300" s="138"/>
      <c r="X300" s="138"/>
      <c r="Y300" s="138"/>
      <c r="Z300" s="138"/>
      <c r="AA300" s="138"/>
      <c r="AB300" s="138"/>
      <c r="AC300" s="138"/>
    </row>
    <row r="301" spans="1:29" ht="9.75" customHeight="1">
      <c r="A301" s="135"/>
      <c r="B301" s="138"/>
      <c r="C301" s="138"/>
      <c r="D301" s="292"/>
      <c r="E301" s="293"/>
      <c r="F301" s="293"/>
      <c r="G301" s="293"/>
      <c r="H301" s="293"/>
      <c r="I301" s="293"/>
      <c r="J301" s="294"/>
      <c r="K301" s="138"/>
      <c r="L301" s="136"/>
      <c r="M301" s="1" t="s">
        <v>106</v>
      </c>
      <c r="N301" s="141"/>
      <c r="P301" s="138"/>
      <c r="Q301" s="138"/>
      <c r="R301" s="138"/>
      <c r="S301" s="292"/>
      <c r="T301" s="292"/>
      <c r="U301" s="292"/>
      <c r="V301" s="292"/>
      <c r="W301" s="292"/>
      <c r="X301" s="292"/>
      <c r="Y301" s="292"/>
      <c r="Z301" s="138"/>
      <c r="AA301" s="138"/>
      <c r="AB301" s="1"/>
      <c r="AC301" s="1"/>
    </row>
    <row r="302" spans="1:29" ht="4.5" customHeight="1">
      <c r="A302" s="135"/>
      <c r="B302" s="138"/>
      <c r="C302" s="138"/>
      <c r="D302" s="293"/>
      <c r="E302" s="293"/>
      <c r="F302" s="293"/>
      <c r="G302" s="293"/>
      <c r="H302" s="293"/>
      <c r="I302" s="293"/>
      <c r="J302" s="294"/>
      <c r="K302" s="138"/>
      <c r="L302" s="138"/>
      <c r="M302" s="138"/>
      <c r="N302" s="139"/>
      <c r="P302" s="138"/>
      <c r="Q302" s="138"/>
      <c r="R302" s="138"/>
      <c r="S302" s="292"/>
      <c r="T302" s="292"/>
      <c r="U302" s="292"/>
      <c r="V302" s="292"/>
      <c r="W302" s="292"/>
      <c r="X302" s="292"/>
      <c r="Y302" s="292"/>
      <c r="Z302" s="138"/>
      <c r="AA302" s="138"/>
      <c r="AB302" s="138"/>
      <c r="AC302" s="138"/>
    </row>
    <row r="303" spans="1:29" ht="9.75" customHeight="1">
      <c r="A303" s="135"/>
      <c r="B303" s="138"/>
      <c r="C303" s="138"/>
      <c r="D303" s="293"/>
      <c r="E303" s="293"/>
      <c r="F303" s="293"/>
      <c r="G303" s="293"/>
      <c r="H303" s="293"/>
      <c r="I303" s="293"/>
      <c r="J303" s="294"/>
      <c r="K303" s="138"/>
      <c r="L303" s="136"/>
      <c r="M303" s="1" t="s">
        <v>109</v>
      </c>
      <c r="N303" s="141"/>
      <c r="P303" s="138"/>
      <c r="Q303" s="138"/>
      <c r="R303" s="138"/>
      <c r="S303" s="292"/>
      <c r="T303" s="292"/>
      <c r="U303" s="292"/>
      <c r="V303" s="292"/>
      <c r="W303" s="292"/>
      <c r="X303" s="292"/>
      <c r="Y303" s="292"/>
      <c r="Z303" s="138"/>
      <c r="AA303" s="138"/>
      <c r="AB303" s="1"/>
      <c r="AC303" s="1"/>
    </row>
    <row r="304" spans="1:29" ht="4.5" customHeight="1">
      <c r="A304" s="97"/>
      <c r="B304" s="98"/>
      <c r="C304" s="98"/>
      <c r="D304" s="98"/>
      <c r="E304" s="98"/>
      <c r="F304" s="98"/>
      <c r="G304" s="98"/>
      <c r="H304" s="98"/>
      <c r="I304" s="98"/>
      <c r="J304" s="144"/>
      <c r="K304" s="98"/>
      <c r="L304" s="98"/>
      <c r="M304" s="98"/>
      <c r="N304" s="144"/>
      <c r="P304" s="138"/>
      <c r="Q304" s="138"/>
      <c r="R304" s="138"/>
      <c r="S304" s="138"/>
      <c r="T304" s="138"/>
      <c r="U304" s="138"/>
      <c r="V304" s="138"/>
      <c r="W304" s="138"/>
      <c r="X304" s="138"/>
      <c r="Y304" s="138"/>
      <c r="Z304" s="138"/>
      <c r="AA304" s="138"/>
      <c r="AB304" s="138"/>
      <c r="AC304" s="138"/>
    </row>
    <row r="305" spans="1:29" ht="4.5" customHeight="1">
      <c r="A305" s="138"/>
      <c r="B305" s="138"/>
      <c r="C305" s="138"/>
      <c r="D305" s="138"/>
      <c r="E305" s="138"/>
      <c r="F305" s="138"/>
      <c r="G305" s="138"/>
      <c r="H305" s="138"/>
      <c r="I305" s="138"/>
      <c r="J305" s="138"/>
      <c r="K305" s="138"/>
      <c r="L305" s="138"/>
      <c r="M305" s="138"/>
      <c r="N305" s="138"/>
      <c r="P305" s="138"/>
      <c r="Q305" s="138"/>
      <c r="R305" s="138"/>
      <c r="S305" s="138"/>
      <c r="T305" s="138"/>
      <c r="U305" s="138"/>
      <c r="V305" s="138"/>
      <c r="W305" s="138"/>
      <c r="X305" s="138"/>
      <c r="Y305" s="138"/>
      <c r="Z305" s="138"/>
      <c r="AA305" s="138"/>
      <c r="AB305" s="138"/>
      <c r="AC305" s="138"/>
    </row>
    <row r="306" spans="1:29" ht="12.75" customHeight="1">
      <c r="A306" s="301" t="s">
        <v>111</v>
      </c>
      <c r="B306" s="302"/>
      <c r="C306" s="303"/>
      <c r="D306" s="145" t="s">
        <v>64</v>
      </c>
      <c r="E306" s="146"/>
      <c r="F306" s="146"/>
      <c r="G306" s="146"/>
      <c r="H306" s="146"/>
      <c r="I306" s="146"/>
      <c r="J306" s="146"/>
      <c r="K306" s="146"/>
      <c r="L306" s="146"/>
      <c r="M306" s="146"/>
      <c r="N306" s="147"/>
      <c r="P306" s="286"/>
      <c r="Q306" s="308"/>
      <c r="R306" s="308"/>
      <c r="S306" s="176"/>
      <c r="T306" s="177"/>
      <c r="U306" s="177"/>
      <c r="V306" s="177"/>
      <c r="W306" s="177"/>
      <c r="X306" s="177"/>
      <c r="Y306" s="177"/>
      <c r="Z306" s="177"/>
      <c r="AA306" s="177"/>
      <c r="AB306" s="177"/>
      <c r="AC306" s="177"/>
    </row>
    <row r="307" spans="1:29" ht="12.75" customHeight="1">
      <c r="A307" s="304"/>
      <c r="B307" s="305"/>
      <c r="C307" s="306"/>
      <c r="D307" s="148" t="s">
        <v>66</v>
      </c>
      <c r="E307" s="149" t="s">
        <v>67</v>
      </c>
      <c r="F307" s="147"/>
      <c r="G307" s="150" t="s">
        <v>68</v>
      </c>
      <c r="H307" s="149" t="s">
        <v>69</v>
      </c>
      <c r="I307" s="151"/>
      <c r="J307" s="150" t="s">
        <v>70</v>
      </c>
      <c r="K307" s="149" t="s">
        <v>112</v>
      </c>
      <c r="L307" s="146"/>
      <c r="M307" s="147"/>
      <c r="N307" s="150" t="s">
        <v>113</v>
      </c>
      <c r="P307" s="308"/>
      <c r="Q307" s="308"/>
      <c r="R307" s="308"/>
      <c r="S307" s="178"/>
      <c r="T307" s="179"/>
      <c r="U307" s="177"/>
      <c r="V307" s="178"/>
      <c r="W307" s="179"/>
      <c r="X307" s="179"/>
      <c r="Y307" s="186"/>
      <c r="Z307" s="187"/>
      <c r="AA307" s="188"/>
      <c r="AB307" s="188"/>
      <c r="AC307" s="186"/>
    </row>
    <row r="308" spans="1:29" ht="18" customHeight="1">
      <c r="A308" s="95"/>
      <c r="B308" s="152">
        <v>1</v>
      </c>
      <c r="C308" s="152"/>
      <c r="D308" s="142"/>
      <c r="E308" s="96"/>
      <c r="F308" s="131"/>
      <c r="G308" s="131"/>
      <c r="H308" s="96"/>
      <c r="I308" s="131"/>
      <c r="J308" s="131"/>
      <c r="K308" s="153"/>
      <c r="L308" s="153"/>
      <c r="M308" s="154"/>
      <c r="N308" s="154"/>
      <c r="P308" s="138"/>
      <c r="Q308" s="180"/>
      <c r="R308" s="180"/>
      <c r="S308" s="138"/>
      <c r="T308" s="138"/>
      <c r="U308" s="138"/>
      <c r="V308" s="138"/>
      <c r="W308" s="138"/>
      <c r="X308" s="138"/>
      <c r="Y308" s="181"/>
      <c r="Z308" s="181"/>
      <c r="AA308" s="181"/>
      <c r="AB308" s="181"/>
      <c r="AC308" s="181"/>
    </row>
    <row r="309" spans="1:29" ht="18" customHeight="1">
      <c r="A309" s="155"/>
      <c r="B309" s="156">
        <v>2</v>
      </c>
      <c r="C309" s="156"/>
      <c r="D309" s="136"/>
      <c r="E309" s="63"/>
      <c r="F309" s="157"/>
      <c r="G309" s="157"/>
      <c r="H309" s="63"/>
      <c r="I309" s="157"/>
      <c r="J309" s="157"/>
      <c r="K309" s="158"/>
      <c r="L309" s="158"/>
      <c r="M309" s="159"/>
      <c r="N309" s="159"/>
      <c r="P309" s="138"/>
      <c r="Q309" s="180"/>
      <c r="R309" s="180"/>
      <c r="S309" s="138"/>
      <c r="T309" s="138"/>
      <c r="U309" s="138"/>
      <c r="V309" s="138"/>
      <c r="W309" s="138"/>
      <c r="X309" s="138"/>
      <c r="Y309" s="181"/>
      <c r="Z309" s="181"/>
      <c r="AA309" s="181"/>
      <c r="AB309" s="181"/>
      <c r="AC309" s="181"/>
    </row>
    <row r="310" spans="1:29" ht="9" customHeight="1">
      <c r="A310" s="96"/>
      <c r="B310" s="96"/>
      <c r="C310" s="96"/>
      <c r="D310" s="96"/>
      <c r="E310" s="96"/>
      <c r="F310" s="96"/>
      <c r="G310" s="96"/>
      <c r="H310" s="96"/>
      <c r="I310" s="96"/>
      <c r="J310" s="96"/>
      <c r="K310" s="96"/>
      <c r="L310" s="96"/>
      <c r="M310" s="96"/>
      <c r="N310" s="96"/>
      <c r="P310" s="138"/>
      <c r="Q310" s="138"/>
      <c r="R310" s="138"/>
      <c r="S310" s="138"/>
      <c r="T310" s="138"/>
      <c r="U310" s="138"/>
      <c r="V310" s="138"/>
      <c r="W310" s="138"/>
      <c r="X310" s="138"/>
      <c r="Y310" s="138"/>
      <c r="Z310" s="138"/>
      <c r="AA310" s="138"/>
      <c r="AB310" s="138"/>
      <c r="AC310" s="138"/>
    </row>
    <row r="311" spans="2:29" ht="18" customHeight="1">
      <c r="B311" s="160" t="s">
        <v>114</v>
      </c>
      <c r="D311" s="161"/>
      <c r="E311" s="161"/>
      <c r="F311" s="161"/>
      <c r="G311" s="161"/>
      <c r="I311" s="160" t="s">
        <v>115</v>
      </c>
      <c r="J311" s="161"/>
      <c r="K311" s="162" t="s">
        <v>48</v>
      </c>
      <c r="L311" s="161"/>
      <c r="M311" s="161"/>
      <c r="N311" s="162" t="s">
        <v>116</v>
      </c>
      <c r="P311" s="138"/>
      <c r="Q311" s="182"/>
      <c r="R311" s="138"/>
      <c r="S311" s="138"/>
      <c r="T311" s="138"/>
      <c r="U311" s="138"/>
      <c r="V311" s="138"/>
      <c r="W311" s="138"/>
      <c r="X311" s="182"/>
      <c r="Y311" s="138"/>
      <c r="Z311" s="173"/>
      <c r="AA311" s="138"/>
      <c r="AB311" s="138"/>
      <c r="AC311" s="173"/>
    </row>
    <row r="312" spans="16:29" ht="9.75" customHeight="1">
      <c r="P312" s="138"/>
      <c r="Q312" s="138"/>
      <c r="R312" s="138"/>
      <c r="S312" s="138"/>
      <c r="T312" s="138"/>
      <c r="U312" s="138"/>
      <c r="V312" s="138"/>
      <c r="W312" s="138"/>
      <c r="X312" s="138"/>
      <c r="Y312" s="138"/>
      <c r="Z312" s="138"/>
      <c r="AA312" s="138"/>
      <c r="AB312" s="138"/>
      <c r="AC312" s="138"/>
    </row>
    <row r="313" spans="1:29" ht="9.75" customHeight="1">
      <c r="A313" s="163" t="s">
        <v>117</v>
      </c>
      <c r="B313" s="146"/>
      <c r="C313" s="146"/>
      <c r="D313" s="146"/>
      <c r="E313" s="146"/>
      <c r="F313" s="146"/>
      <c r="G313" s="146"/>
      <c r="H313" s="164" t="s">
        <v>118</v>
      </c>
      <c r="I313" s="146"/>
      <c r="J313" s="146"/>
      <c r="K313" s="146"/>
      <c r="L313" s="146"/>
      <c r="M313" s="146"/>
      <c r="N313" s="147"/>
      <c r="P313" s="183"/>
      <c r="Q313" s="177"/>
      <c r="R313" s="177"/>
      <c r="S313" s="177"/>
      <c r="T313" s="177"/>
      <c r="U313" s="177"/>
      <c r="V313" s="177"/>
      <c r="W313" s="184"/>
      <c r="X313" s="177"/>
      <c r="Y313" s="177"/>
      <c r="Z313" s="177"/>
      <c r="AA313" s="177"/>
      <c r="AB313" s="177"/>
      <c r="AC313" s="177"/>
    </row>
    <row r="314" spans="1:29" ht="15.75" customHeight="1">
      <c r="A314" s="165"/>
      <c r="B314" s="298"/>
      <c r="C314" s="299"/>
      <c r="D314" s="299"/>
      <c r="E314" s="299"/>
      <c r="F314" s="299"/>
      <c r="G314" s="300"/>
      <c r="H314" s="166"/>
      <c r="I314" s="138"/>
      <c r="J314" s="138"/>
      <c r="K314" s="138"/>
      <c r="L314" s="138"/>
      <c r="M314" s="138"/>
      <c r="N314" s="139"/>
      <c r="P314" s="1"/>
      <c r="Q314" s="292"/>
      <c r="R314" s="307"/>
      <c r="S314" s="307"/>
      <c r="T314" s="307"/>
      <c r="U314" s="307"/>
      <c r="V314" s="307"/>
      <c r="W314" s="184"/>
      <c r="X314" s="138"/>
      <c r="Y314" s="138"/>
      <c r="Z314" s="138"/>
      <c r="AA314" s="138"/>
      <c r="AB314" s="138"/>
      <c r="AC314" s="138"/>
    </row>
    <row r="315" spans="1:29" ht="9.75" customHeight="1">
      <c r="A315" s="167" t="s">
        <v>119</v>
      </c>
      <c r="B315" s="96"/>
      <c r="C315" s="96"/>
      <c r="D315" s="96"/>
      <c r="E315" s="96"/>
      <c r="F315" s="96"/>
      <c r="G315" s="131"/>
      <c r="H315" s="168" t="s">
        <v>120</v>
      </c>
      <c r="I315" s="63"/>
      <c r="J315" s="157"/>
      <c r="K315" s="63"/>
      <c r="L315" s="169" t="s">
        <v>121</v>
      </c>
      <c r="M315" s="63"/>
      <c r="N315" s="157"/>
      <c r="P315" s="1"/>
      <c r="Q315" s="138"/>
      <c r="R315" s="138"/>
      <c r="S315" s="138"/>
      <c r="T315" s="138"/>
      <c r="U315" s="138"/>
      <c r="V315" s="138"/>
      <c r="W315" s="185"/>
      <c r="X315" s="138"/>
      <c r="Y315" s="138"/>
      <c r="Z315" s="138"/>
      <c r="AA315" s="185"/>
      <c r="AB315" s="138"/>
      <c r="AC315" s="138"/>
    </row>
    <row r="316" spans="1:29" ht="19.5" customHeight="1">
      <c r="A316" s="97"/>
      <c r="B316" s="298"/>
      <c r="C316" s="299"/>
      <c r="D316" s="299"/>
      <c r="E316" s="299"/>
      <c r="F316" s="299"/>
      <c r="G316" s="300"/>
      <c r="H316" s="97"/>
      <c r="I316" s="98"/>
      <c r="J316" s="157"/>
      <c r="K316" s="98"/>
      <c r="L316" s="98"/>
      <c r="M316" s="98"/>
      <c r="N316" s="144"/>
      <c r="P316" s="138"/>
      <c r="Q316" s="292"/>
      <c r="R316" s="307"/>
      <c r="S316" s="307"/>
      <c r="T316" s="307"/>
      <c r="U316" s="307"/>
      <c r="V316" s="307"/>
      <c r="W316" s="138"/>
      <c r="X316" s="138"/>
      <c r="Y316" s="138"/>
      <c r="Z316" s="138"/>
      <c r="AA316" s="138"/>
      <c r="AB316" s="138"/>
      <c r="AC316" s="138"/>
    </row>
    <row r="317" spans="1:29" ht="12.75" customHeight="1">
      <c r="A317" t="str">
        <f>$A$52</f>
        <v>Offenburg</v>
      </c>
      <c r="M317" s="311">
        <f>$M$52</f>
        <v>40677</v>
      </c>
      <c r="N317" s="270"/>
      <c r="P317" s="138"/>
      <c r="Q317" s="138"/>
      <c r="R317" s="138"/>
      <c r="S317" s="138"/>
      <c r="T317" s="138"/>
      <c r="U317" s="138"/>
      <c r="V317" s="138"/>
      <c r="W317" s="138"/>
      <c r="X317" s="138"/>
      <c r="Y317" s="138"/>
      <c r="Z317" s="138"/>
      <c r="AA317" s="138"/>
      <c r="AB317" s="314"/>
      <c r="AC317" s="315"/>
    </row>
    <row r="318" ht="12.75" customHeight="1"/>
    <row r="319" spans="1:29" ht="24" customHeight="1">
      <c r="A319" s="128" t="s">
        <v>124</v>
      </c>
      <c r="B319" s="129"/>
      <c r="C319" s="129"/>
      <c r="D319" s="129"/>
      <c r="E319" s="129"/>
      <c r="F319" s="129"/>
      <c r="G319" s="129"/>
      <c r="H319" s="129"/>
      <c r="I319" s="129"/>
      <c r="J319" s="129"/>
      <c r="K319" s="129"/>
      <c r="L319" s="129"/>
      <c r="M319" s="129"/>
      <c r="N319" s="129"/>
      <c r="P319" s="128" t="str">
        <f>A319</f>
        <v>Schiedrichterzettel - Runde 4</v>
      </c>
      <c r="Q319" s="129"/>
      <c r="R319" s="129"/>
      <c r="S319" s="129"/>
      <c r="T319" s="129"/>
      <c r="U319" s="129"/>
      <c r="V319" s="129"/>
      <c r="W319" s="129"/>
      <c r="X319" s="129"/>
      <c r="Y319" s="129"/>
      <c r="Z319" s="129"/>
      <c r="AA319" s="129"/>
      <c r="AB319" s="129"/>
      <c r="AC319" s="129"/>
    </row>
    <row r="320" spans="1:29" ht="15.75" customHeight="1">
      <c r="A320" s="130" t="s">
        <v>97</v>
      </c>
      <c r="B320" s="96"/>
      <c r="C320" s="96"/>
      <c r="D320" s="131"/>
      <c r="E320" s="132" t="s">
        <v>98</v>
      </c>
      <c r="F320" s="96"/>
      <c r="G320" s="131"/>
      <c r="H320" s="130" t="s">
        <v>99</v>
      </c>
      <c r="I320" s="96"/>
      <c r="J320" s="132"/>
      <c r="K320" s="131"/>
      <c r="L320" s="132" t="s">
        <v>100</v>
      </c>
      <c r="M320" s="96"/>
      <c r="N320" s="131"/>
      <c r="P320" s="130" t="s">
        <v>97</v>
      </c>
      <c r="Q320" s="96"/>
      <c r="R320" s="96"/>
      <c r="S320" s="131"/>
      <c r="T320" s="132" t="s">
        <v>98</v>
      </c>
      <c r="U320" s="96"/>
      <c r="V320" s="131"/>
      <c r="W320" s="130" t="s">
        <v>99</v>
      </c>
      <c r="X320" s="96"/>
      <c r="Y320" s="132"/>
      <c r="Z320" s="131"/>
      <c r="AA320" s="132" t="s">
        <v>100</v>
      </c>
      <c r="AB320" s="96"/>
      <c r="AC320" s="131"/>
    </row>
    <row r="321" spans="1:29" ht="18" customHeight="1">
      <c r="A321" s="97"/>
      <c r="B321" s="98"/>
      <c r="C321" s="284">
        <f>$C$3</f>
        <v>40677</v>
      </c>
      <c r="D321" s="281"/>
      <c r="E321" s="98"/>
      <c r="F321" s="280"/>
      <c r="G321" s="281"/>
      <c r="H321" s="282" t="str">
        <f>$H$3</f>
        <v>Gruppe B</v>
      </c>
      <c r="I321" s="283"/>
      <c r="J321" s="283"/>
      <c r="K321" s="281"/>
      <c r="L321" s="282"/>
      <c r="M321" s="283"/>
      <c r="N321" s="281"/>
      <c r="P321" s="97"/>
      <c r="Q321" s="98"/>
      <c r="R321" s="284">
        <f>$C$3</f>
        <v>40677</v>
      </c>
      <c r="S321" s="281"/>
      <c r="T321" s="98"/>
      <c r="U321" s="280"/>
      <c r="V321" s="281"/>
      <c r="W321" s="282" t="str">
        <f>$H$3</f>
        <v>Gruppe B</v>
      </c>
      <c r="X321" s="283"/>
      <c r="Y321" s="283"/>
      <c r="Z321" s="281"/>
      <c r="AA321" s="282"/>
      <c r="AB321" s="283"/>
      <c r="AC321" s="281"/>
    </row>
    <row r="322" spans="1:29" ht="24.75" customHeight="1">
      <c r="A322" s="134"/>
      <c r="B322" s="133" t="str">
        <f>$B$4</f>
        <v>BaWü JG-RLT Top24</v>
      </c>
      <c r="L322" s="295" t="str">
        <f>$L$4</f>
        <v>Jungen U12</v>
      </c>
      <c r="M322" s="295"/>
      <c r="N322" s="295"/>
      <c r="P322" s="134"/>
      <c r="Q322" s="133" t="str">
        <f>$B$4</f>
        <v>BaWü JG-RLT Top24</v>
      </c>
      <c r="AA322" s="295" t="str">
        <f>$L$4</f>
        <v>Jungen U12</v>
      </c>
      <c r="AB322" s="295"/>
      <c r="AC322" s="295"/>
    </row>
    <row r="323" spans="1:29" ht="4.5" customHeight="1">
      <c r="A323" s="95"/>
      <c r="B323" s="96"/>
      <c r="C323" s="96"/>
      <c r="D323" s="96"/>
      <c r="E323" s="96"/>
      <c r="F323" s="96"/>
      <c r="G323" s="96"/>
      <c r="H323" s="96"/>
      <c r="I323" s="96"/>
      <c r="J323" s="96"/>
      <c r="K323" s="96"/>
      <c r="L323" s="96"/>
      <c r="M323" s="96"/>
      <c r="N323" s="131"/>
      <c r="P323" s="95"/>
      <c r="Q323" s="96"/>
      <c r="R323" s="96"/>
      <c r="S323" s="96"/>
      <c r="T323" s="96"/>
      <c r="U323" s="96"/>
      <c r="V323" s="96"/>
      <c r="W323" s="96"/>
      <c r="X323" s="96"/>
      <c r="Y323" s="96"/>
      <c r="Z323" s="96"/>
      <c r="AA323" s="96"/>
      <c r="AB323" s="96"/>
      <c r="AC323" s="131"/>
    </row>
    <row r="324" spans="1:29" ht="9.75" customHeight="1">
      <c r="A324" s="135"/>
      <c r="B324" s="136"/>
      <c r="C324" s="137" t="s">
        <v>101</v>
      </c>
      <c r="D324" s="137"/>
      <c r="E324" s="136"/>
      <c r="F324" s="137" t="s">
        <v>102</v>
      </c>
      <c r="G324" s="137"/>
      <c r="H324" s="136"/>
      <c r="I324" s="137" t="s">
        <v>103</v>
      </c>
      <c r="J324" s="137"/>
      <c r="K324" s="137"/>
      <c r="M324" s="138"/>
      <c r="N324" s="139"/>
      <c r="P324" s="135"/>
      <c r="Q324" s="136"/>
      <c r="R324" s="137" t="s">
        <v>101</v>
      </c>
      <c r="S324" s="137"/>
      <c r="T324" s="136"/>
      <c r="U324" s="137" t="s">
        <v>102</v>
      </c>
      <c r="V324" s="137"/>
      <c r="W324" s="136"/>
      <c r="X324" s="137" t="s">
        <v>103</v>
      </c>
      <c r="Y324" s="137"/>
      <c r="Z324" s="137"/>
      <c r="AB324" s="138"/>
      <c r="AC324" s="139"/>
    </row>
    <row r="325" spans="1:29" ht="4.5" customHeight="1">
      <c r="A325" s="135"/>
      <c r="M325" s="138"/>
      <c r="N325" s="139"/>
      <c r="P325" s="135"/>
      <c r="AB325" s="138"/>
      <c r="AC325" s="139"/>
    </row>
    <row r="326" spans="1:29" ht="12.75" customHeight="1">
      <c r="A326" s="95"/>
      <c r="B326" s="96"/>
      <c r="C326" s="140" t="s">
        <v>104</v>
      </c>
      <c r="D326" s="140" t="s">
        <v>105</v>
      </c>
      <c r="E326" s="96"/>
      <c r="F326" s="140"/>
      <c r="G326" s="140"/>
      <c r="H326" s="96"/>
      <c r="I326" s="96"/>
      <c r="J326" s="131"/>
      <c r="M326" s="138"/>
      <c r="N326" s="139"/>
      <c r="P326" s="95"/>
      <c r="Q326" s="96"/>
      <c r="R326" s="140" t="s">
        <v>104</v>
      </c>
      <c r="S326" s="140" t="s">
        <v>105</v>
      </c>
      <c r="T326" s="96"/>
      <c r="U326" s="140"/>
      <c r="V326" s="140"/>
      <c r="W326" s="96"/>
      <c r="X326" s="96"/>
      <c r="Y326" s="131"/>
      <c r="AB326" s="138"/>
      <c r="AC326" s="139"/>
    </row>
    <row r="327" spans="1:29" ht="4.5" customHeight="1">
      <c r="A327" s="135"/>
      <c r="B327" s="138"/>
      <c r="C327" s="1"/>
      <c r="D327" s="1"/>
      <c r="E327" s="138"/>
      <c r="F327" s="1"/>
      <c r="G327" s="1"/>
      <c r="H327" s="138"/>
      <c r="I327" s="138"/>
      <c r="J327" s="139"/>
      <c r="M327" s="138"/>
      <c r="N327" s="139"/>
      <c r="P327" s="135"/>
      <c r="Q327" s="138"/>
      <c r="R327" s="1"/>
      <c r="S327" s="1"/>
      <c r="T327" s="138"/>
      <c r="U327" s="1"/>
      <c r="V327" s="1"/>
      <c r="W327" s="138"/>
      <c r="X327" s="138"/>
      <c r="Y327" s="139"/>
      <c r="AB327" s="138"/>
      <c r="AC327" s="139"/>
    </row>
    <row r="328" spans="1:29" ht="9.75" customHeight="1">
      <c r="A328" s="135"/>
      <c r="B328" s="138"/>
      <c r="C328" s="287">
        <f>Raster!B15</f>
        <v>79</v>
      </c>
      <c r="D328" s="289" t="str">
        <f>Raster!C15</f>
        <v>Spitz, Marco </v>
      </c>
      <c r="E328" s="290"/>
      <c r="F328" s="290"/>
      <c r="G328" s="290"/>
      <c r="H328" s="290"/>
      <c r="I328" s="290"/>
      <c r="J328" s="291"/>
      <c r="L328" s="136"/>
      <c r="M328" s="1" t="s">
        <v>106</v>
      </c>
      <c r="N328" s="141"/>
      <c r="P328" s="135"/>
      <c r="Q328" s="138"/>
      <c r="R328" s="287">
        <f>Raster!B16</f>
        <v>80</v>
      </c>
      <c r="S328" s="289" t="str">
        <f>Raster!C16</f>
        <v>Stegemann, Torben</v>
      </c>
      <c r="T328" s="290"/>
      <c r="U328" s="290"/>
      <c r="V328" s="290"/>
      <c r="W328" s="290"/>
      <c r="X328" s="290"/>
      <c r="Y328" s="291"/>
      <c r="AA328" s="136"/>
      <c r="AB328" s="1" t="s">
        <v>106</v>
      </c>
      <c r="AC328" s="141"/>
    </row>
    <row r="329" spans="1:29" ht="4.5" customHeight="1">
      <c r="A329" s="135"/>
      <c r="B329" s="138"/>
      <c r="C329" s="288"/>
      <c r="D329" s="290"/>
      <c r="E329" s="290"/>
      <c r="F329" s="290"/>
      <c r="G329" s="290"/>
      <c r="H329" s="290"/>
      <c r="I329" s="290"/>
      <c r="J329" s="291"/>
      <c r="M329" s="138"/>
      <c r="N329" s="139"/>
      <c r="P329" s="135"/>
      <c r="Q329" s="138"/>
      <c r="R329" s="288"/>
      <c r="S329" s="290"/>
      <c r="T329" s="290"/>
      <c r="U329" s="290"/>
      <c r="V329" s="290"/>
      <c r="W329" s="290"/>
      <c r="X329" s="290"/>
      <c r="Y329" s="291"/>
      <c r="AB329" s="138"/>
      <c r="AC329" s="139"/>
    </row>
    <row r="330" spans="1:29" ht="9.75" customHeight="1">
      <c r="A330" s="135"/>
      <c r="B330" s="138"/>
      <c r="C330" s="288"/>
      <c r="D330" s="290"/>
      <c r="E330" s="290"/>
      <c r="F330" s="290"/>
      <c r="G330" s="290"/>
      <c r="H330" s="290"/>
      <c r="I330" s="290"/>
      <c r="J330" s="291"/>
      <c r="L330" s="136"/>
      <c r="M330" s="1" t="s">
        <v>107</v>
      </c>
      <c r="N330" s="141"/>
      <c r="P330" s="135"/>
      <c r="Q330" s="138"/>
      <c r="R330" s="288"/>
      <c r="S330" s="290"/>
      <c r="T330" s="290"/>
      <c r="U330" s="290"/>
      <c r="V330" s="290"/>
      <c r="W330" s="290"/>
      <c r="X330" s="290"/>
      <c r="Y330" s="291"/>
      <c r="AA330" s="136"/>
      <c r="AB330" s="1" t="s">
        <v>107</v>
      </c>
      <c r="AC330" s="141"/>
    </row>
    <row r="331" spans="1:29" ht="4.5" customHeight="1">
      <c r="A331" s="135"/>
      <c r="B331" s="138"/>
      <c r="C331" s="288"/>
      <c r="D331" s="290"/>
      <c r="E331" s="290"/>
      <c r="F331" s="290"/>
      <c r="G331" s="290"/>
      <c r="H331" s="290"/>
      <c r="I331" s="290"/>
      <c r="J331" s="291"/>
      <c r="M331" s="138"/>
      <c r="N331" s="139"/>
      <c r="P331" s="135"/>
      <c r="Q331" s="138"/>
      <c r="R331" s="288"/>
      <c r="S331" s="290"/>
      <c r="T331" s="290"/>
      <c r="U331" s="290"/>
      <c r="V331" s="290"/>
      <c r="W331" s="290"/>
      <c r="X331" s="290"/>
      <c r="Y331" s="291"/>
      <c r="AB331" s="138"/>
      <c r="AC331" s="139"/>
    </row>
    <row r="332" spans="1:29" ht="9.75" customHeight="1">
      <c r="A332" s="135"/>
      <c r="B332" s="138"/>
      <c r="C332" s="288"/>
      <c r="D332" s="290"/>
      <c r="E332" s="290"/>
      <c r="F332" s="290"/>
      <c r="G332" s="290"/>
      <c r="H332" s="290"/>
      <c r="I332" s="290"/>
      <c r="J332" s="291"/>
      <c r="L332" s="142"/>
      <c r="M332" s="1" t="s">
        <v>107</v>
      </c>
      <c r="N332" s="141"/>
      <c r="P332" s="135"/>
      <c r="Q332" s="138"/>
      <c r="R332" s="288"/>
      <c r="S332" s="290"/>
      <c r="T332" s="290"/>
      <c r="U332" s="290"/>
      <c r="V332" s="290"/>
      <c r="W332" s="290"/>
      <c r="X332" s="290"/>
      <c r="Y332" s="291"/>
      <c r="AA332" s="142"/>
      <c r="AB332" s="1" t="s">
        <v>107</v>
      </c>
      <c r="AC332" s="141"/>
    </row>
    <row r="333" spans="1:29" ht="4.5" customHeight="1">
      <c r="A333" s="97"/>
      <c r="B333" s="98"/>
      <c r="C333" s="98"/>
      <c r="D333" s="98"/>
      <c r="E333" s="98"/>
      <c r="F333" s="98"/>
      <c r="G333" s="98"/>
      <c r="H333" s="98"/>
      <c r="I333" s="98"/>
      <c r="J333" s="139"/>
      <c r="L333" s="96"/>
      <c r="M333" s="143"/>
      <c r="N333" s="141"/>
      <c r="P333" s="97"/>
      <c r="Q333" s="98"/>
      <c r="R333" s="98"/>
      <c r="S333" s="98"/>
      <c r="T333" s="98"/>
      <c r="U333" s="98"/>
      <c r="V333" s="98"/>
      <c r="W333" s="98"/>
      <c r="X333" s="98"/>
      <c r="Y333" s="139"/>
      <c r="AA333" s="96"/>
      <c r="AB333" s="143"/>
      <c r="AC333" s="141"/>
    </row>
    <row r="334" spans="1:29" ht="12.75" customHeight="1">
      <c r="A334" s="95"/>
      <c r="B334" s="96"/>
      <c r="C334" s="96"/>
      <c r="D334" s="140" t="s">
        <v>108</v>
      </c>
      <c r="E334" s="96"/>
      <c r="F334" s="140"/>
      <c r="G334" s="140"/>
      <c r="H334" s="96"/>
      <c r="I334" s="96"/>
      <c r="J334" s="131"/>
      <c r="K334" s="96"/>
      <c r="L334" s="96"/>
      <c r="M334" s="96"/>
      <c r="N334" s="131"/>
      <c r="P334" s="95"/>
      <c r="Q334" s="96"/>
      <c r="R334" s="96"/>
      <c r="S334" s="140" t="s">
        <v>108</v>
      </c>
      <c r="T334" s="96"/>
      <c r="U334" s="140"/>
      <c r="V334" s="140"/>
      <c r="W334" s="96"/>
      <c r="X334" s="96"/>
      <c r="Y334" s="131"/>
      <c r="Z334" s="96"/>
      <c r="AA334" s="96"/>
      <c r="AB334" s="96"/>
      <c r="AC334" s="131"/>
    </row>
    <row r="335" spans="1:29" ht="4.5" customHeight="1">
      <c r="A335" s="135"/>
      <c r="B335" s="138"/>
      <c r="C335" s="138"/>
      <c r="D335" s="138"/>
      <c r="E335" s="138"/>
      <c r="F335" s="138"/>
      <c r="G335" s="138"/>
      <c r="H335" s="138"/>
      <c r="I335" s="138"/>
      <c r="J335" s="139"/>
      <c r="K335" s="138"/>
      <c r="L335" s="138"/>
      <c r="M335" s="138"/>
      <c r="N335" s="139"/>
      <c r="P335" s="135"/>
      <c r="Q335" s="138"/>
      <c r="R335" s="138"/>
      <c r="S335" s="138"/>
      <c r="T335" s="138"/>
      <c r="U335" s="138"/>
      <c r="V335" s="138"/>
      <c r="W335" s="138"/>
      <c r="X335" s="138"/>
      <c r="Y335" s="139"/>
      <c r="Z335" s="138"/>
      <c r="AA335" s="138"/>
      <c r="AB335" s="138"/>
      <c r="AC335" s="139"/>
    </row>
    <row r="336" spans="1:29" ht="9.75" customHeight="1">
      <c r="A336" s="135"/>
      <c r="B336" s="138"/>
      <c r="C336" s="138"/>
      <c r="D336" s="292"/>
      <c r="E336" s="293"/>
      <c r="F336" s="293"/>
      <c r="G336" s="293"/>
      <c r="H336" s="293"/>
      <c r="I336" s="293"/>
      <c r="J336" s="294"/>
      <c r="K336" s="138"/>
      <c r="L336" s="136"/>
      <c r="M336" s="1" t="s">
        <v>106</v>
      </c>
      <c r="N336" s="141"/>
      <c r="P336" s="135"/>
      <c r="Q336" s="138"/>
      <c r="R336" s="138"/>
      <c r="S336" s="292"/>
      <c r="T336" s="293"/>
      <c r="U336" s="293"/>
      <c r="V336" s="293"/>
      <c r="W336" s="293"/>
      <c r="X336" s="293"/>
      <c r="Y336" s="294"/>
      <c r="Z336" s="138"/>
      <c r="AA336" s="136"/>
      <c r="AB336" s="1" t="s">
        <v>106</v>
      </c>
      <c r="AC336" s="141"/>
    </row>
    <row r="337" spans="1:29" ht="4.5" customHeight="1">
      <c r="A337" s="135"/>
      <c r="B337" s="138"/>
      <c r="C337" s="138"/>
      <c r="D337" s="293"/>
      <c r="E337" s="293"/>
      <c r="F337" s="293"/>
      <c r="G337" s="293"/>
      <c r="H337" s="293"/>
      <c r="I337" s="293"/>
      <c r="J337" s="294"/>
      <c r="K337" s="138"/>
      <c r="L337" s="138"/>
      <c r="M337" s="138"/>
      <c r="N337" s="139"/>
      <c r="P337" s="135"/>
      <c r="Q337" s="138"/>
      <c r="R337" s="138"/>
      <c r="S337" s="293"/>
      <c r="T337" s="293"/>
      <c r="U337" s="293"/>
      <c r="V337" s="293"/>
      <c r="W337" s="293"/>
      <c r="X337" s="293"/>
      <c r="Y337" s="294"/>
      <c r="Z337" s="138"/>
      <c r="AA337" s="138"/>
      <c r="AB337" s="138"/>
      <c r="AC337" s="139"/>
    </row>
    <row r="338" spans="1:29" ht="9.75" customHeight="1">
      <c r="A338" s="135"/>
      <c r="B338" s="138"/>
      <c r="C338" s="138"/>
      <c r="D338" s="293"/>
      <c r="E338" s="293"/>
      <c r="F338" s="293"/>
      <c r="G338" s="293"/>
      <c r="H338" s="293"/>
      <c r="I338" s="293"/>
      <c r="J338" s="294"/>
      <c r="K338" s="138"/>
      <c r="L338" s="136"/>
      <c r="M338" s="1" t="s">
        <v>109</v>
      </c>
      <c r="N338" s="141"/>
      <c r="P338" s="135"/>
      <c r="Q338" s="138"/>
      <c r="R338" s="138"/>
      <c r="S338" s="293"/>
      <c r="T338" s="293"/>
      <c r="U338" s="293"/>
      <c r="V338" s="293"/>
      <c r="W338" s="293"/>
      <c r="X338" s="293"/>
      <c r="Y338" s="294"/>
      <c r="Z338" s="138"/>
      <c r="AA338" s="136"/>
      <c r="AB338" s="1" t="s">
        <v>109</v>
      </c>
      <c r="AC338" s="141"/>
    </row>
    <row r="339" spans="1:29" ht="4.5" customHeight="1">
      <c r="A339" s="97"/>
      <c r="B339" s="98"/>
      <c r="C339" s="98"/>
      <c r="D339" s="98"/>
      <c r="E339" s="98"/>
      <c r="F339" s="98"/>
      <c r="G339" s="98"/>
      <c r="H339" s="98"/>
      <c r="I339" s="98"/>
      <c r="J339" s="144"/>
      <c r="K339" s="98"/>
      <c r="L339" s="98"/>
      <c r="M339" s="98"/>
      <c r="N339" s="139"/>
      <c r="P339" s="97"/>
      <c r="Q339" s="98"/>
      <c r="R339" s="98"/>
      <c r="S339" s="98"/>
      <c r="T339" s="98"/>
      <c r="U339" s="98"/>
      <c r="V339" s="98"/>
      <c r="W339" s="98"/>
      <c r="X339" s="98"/>
      <c r="Y339" s="144"/>
      <c r="Z339" s="98"/>
      <c r="AA339" s="98"/>
      <c r="AB339" s="98"/>
      <c r="AC339" s="139"/>
    </row>
    <row r="340" spans="13:29" ht="4.5" customHeight="1">
      <c r="M340" s="138"/>
      <c r="N340" s="63"/>
      <c r="AB340" s="138"/>
      <c r="AC340" s="63"/>
    </row>
    <row r="341" spans="1:29" ht="4.5" customHeight="1">
      <c r="A341" s="95"/>
      <c r="B341" s="96"/>
      <c r="C341" s="96"/>
      <c r="D341" s="96"/>
      <c r="E341" s="96"/>
      <c r="F341" s="96"/>
      <c r="G341" s="96"/>
      <c r="H341" s="96"/>
      <c r="I341" s="96"/>
      <c r="J341" s="96"/>
      <c r="K341" s="96"/>
      <c r="L341" s="96"/>
      <c r="M341" s="96"/>
      <c r="N341" s="139"/>
      <c r="P341" s="95"/>
      <c r="Q341" s="96"/>
      <c r="R341" s="96"/>
      <c r="S341" s="96"/>
      <c r="T341" s="96"/>
      <c r="U341" s="96"/>
      <c r="V341" s="96"/>
      <c r="W341" s="96"/>
      <c r="X341" s="96"/>
      <c r="Y341" s="96"/>
      <c r="Z341" s="96"/>
      <c r="AA341" s="96"/>
      <c r="AB341" s="96"/>
      <c r="AC341" s="139"/>
    </row>
    <row r="342" spans="1:29" ht="9.75" customHeight="1">
      <c r="A342" s="135"/>
      <c r="B342" s="136"/>
      <c r="C342" s="137" t="s">
        <v>101</v>
      </c>
      <c r="D342" s="137"/>
      <c r="E342" s="136"/>
      <c r="F342" s="137" t="s">
        <v>102</v>
      </c>
      <c r="G342" s="137"/>
      <c r="H342" s="136"/>
      <c r="I342" s="137" t="s">
        <v>103</v>
      </c>
      <c r="J342" s="137"/>
      <c r="K342" s="137"/>
      <c r="M342" s="138"/>
      <c r="N342" s="139"/>
      <c r="P342" s="135"/>
      <c r="Q342" s="136"/>
      <c r="R342" s="137" t="s">
        <v>101</v>
      </c>
      <c r="S342" s="137"/>
      <c r="T342" s="136"/>
      <c r="U342" s="137" t="s">
        <v>102</v>
      </c>
      <c r="V342" s="137"/>
      <c r="W342" s="136"/>
      <c r="X342" s="137" t="s">
        <v>103</v>
      </c>
      <c r="Y342" s="137"/>
      <c r="Z342" s="137"/>
      <c r="AB342" s="138"/>
      <c r="AC342" s="139"/>
    </row>
    <row r="343" spans="1:29" ht="4.5" customHeight="1">
      <c r="A343" s="135"/>
      <c r="M343" s="138"/>
      <c r="N343" s="139"/>
      <c r="P343" s="135"/>
      <c r="AB343" s="138"/>
      <c r="AC343" s="139"/>
    </row>
    <row r="344" spans="1:29" ht="12.75" customHeight="1">
      <c r="A344" s="95"/>
      <c r="B344" s="96"/>
      <c r="C344" s="140" t="s">
        <v>104</v>
      </c>
      <c r="D344" s="140" t="s">
        <v>110</v>
      </c>
      <c r="E344" s="96"/>
      <c r="F344" s="140"/>
      <c r="G344" s="140"/>
      <c r="H344" s="96"/>
      <c r="I344" s="96"/>
      <c r="J344" s="131"/>
      <c r="M344" s="138"/>
      <c r="N344" s="139"/>
      <c r="P344" s="95"/>
      <c r="Q344" s="96"/>
      <c r="R344" s="140" t="s">
        <v>104</v>
      </c>
      <c r="S344" s="140" t="s">
        <v>110</v>
      </c>
      <c r="T344" s="96"/>
      <c r="U344" s="140"/>
      <c r="V344" s="140"/>
      <c r="W344" s="96"/>
      <c r="X344" s="96"/>
      <c r="Y344" s="131"/>
      <c r="AB344" s="138"/>
      <c r="AC344" s="139"/>
    </row>
    <row r="345" spans="1:29" ht="4.5" customHeight="1">
      <c r="A345" s="135"/>
      <c r="B345" s="138"/>
      <c r="C345" s="1"/>
      <c r="D345" s="1"/>
      <c r="E345" s="138"/>
      <c r="F345" s="1"/>
      <c r="G345" s="1"/>
      <c r="H345" s="138"/>
      <c r="I345" s="138"/>
      <c r="J345" s="139"/>
      <c r="M345" s="138"/>
      <c r="N345" s="139"/>
      <c r="P345" s="135"/>
      <c r="Q345" s="138"/>
      <c r="R345" s="1"/>
      <c r="S345" s="1"/>
      <c r="T345" s="138"/>
      <c r="U345" s="1"/>
      <c r="V345" s="1"/>
      <c r="W345" s="138"/>
      <c r="X345" s="138"/>
      <c r="Y345" s="139"/>
      <c r="AB345" s="138"/>
      <c r="AC345" s="139"/>
    </row>
    <row r="346" spans="1:29" ht="9.75" customHeight="1">
      <c r="A346" s="135"/>
      <c r="B346" s="138"/>
      <c r="C346" s="287">
        <f>Raster!B17</f>
        <v>81</v>
      </c>
      <c r="D346" s="289" t="str">
        <f>Raster!C17</f>
        <v>Engler, Linus</v>
      </c>
      <c r="E346" s="290"/>
      <c r="F346" s="290"/>
      <c r="G346" s="290"/>
      <c r="H346" s="290"/>
      <c r="I346" s="290"/>
      <c r="J346" s="291"/>
      <c r="L346" s="136"/>
      <c r="M346" s="1" t="s">
        <v>106</v>
      </c>
      <c r="N346" s="141"/>
      <c r="P346" s="135"/>
      <c r="Q346" s="138"/>
      <c r="R346" s="287">
        <f>Raster!B20</f>
        <v>84</v>
      </c>
      <c r="S346" s="289" t="str">
        <f>Raster!C20</f>
        <v>Hosenthien, Vincenzo</v>
      </c>
      <c r="T346" s="290"/>
      <c r="U346" s="290"/>
      <c r="V346" s="290"/>
      <c r="W346" s="290"/>
      <c r="X346" s="290"/>
      <c r="Y346" s="291"/>
      <c r="AA346" s="136"/>
      <c r="AB346" s="1" t="s">
        <v>106</v>
      </c>
      <c r="AC346" s="141"/>
    </row>
    <row r="347" spans="1:29" ht="4.5" customHeight="1">
      <c r="A347" s="135"/>
      <c r="B347" s="138"/>
      <c r="C347" s="288"/>
      <c r="D347" s="290"/>
      <c r="E347" s="290"/>
      <c r="F347" s="290"/>
      <c r="G347" s="290"/>
      <c r="H347" s="290"/>
      <c r="I347" s="290"/>
      <c r="J347" s="291"/>
      <c r="M347" s="138"/>
      <c r="N347" s="139"/>
      <c r="P347" s="135"/>
      <c r="Q347" s="138"/>
      <c r="R347" s="288"/>
      <c r="S347" s="290"/>
      <c r="T347" s="290"/>
      <c r="U347" s="290"/>
      <c r="V347" s="290"/>
      <c r="W347" s="290"/>
      <c r="X347" s="290"/>
      <c r="Y347" s="291"/>
      <c r="AB347" s="138"/>
      <c r="AC347" s="139"/>
    </row>
    <row r="348" spans="1:29" ht="9.75" customHeight="1">
      <c r="A348" s="135"/>
      <c r="B348" s="138"/>
      <c r="C348" s="288"/>
      <c r="D348" s="290"/>
      <c r="E348" s="290"/>
      <c r="F348" s="290"/>
      <c r="G348" s="290"/>
      <c r="H348" s="290"/>
      <c r="I348" s="290"/>
      <c r="J348" s="291"/>
      <c r="L348" s="136"/>
      <c r="M348" s="1" t="s">
        <v>107</v>
      </c>
      <c r="N348" s="141"/>
      <c r="P348" s="135"/>
      <c r="Q348" s="138"/>
      <c r="R348" s="288"/>
      <c r="S348" s="290"/>
      <c r="T348" s="290"/>
      <c r="U348" s="290"/>
      <c r="V348" s="290"/>
      <c r="W348" s="290"/>
      <c r="X348" s="290"/>
      <c r="Y348" s="291"/>
      <c r="AA348" s="136"/>
      <c r="AB348" s="1" t="s">
        <v>107</v>
      </c>
      <c r="AC348" s="141"/>
    </row>
    <row r="349" spans="1:29" ht="4.5" customHeight="1">
      <c r="A349" s="135"/>
      <c r="B349" s="138"/>
      <c r="C349" s="288"/>
      <c r="D349" s="290"/>
      <c r="E349" s="290"/>
      <c r="F349" s="290"/>
      <c r="G349" s="290"/>
      <c r="H349" s="290"/>
      <c r="I349" s="290"/>
      <c r="J349" s="291"/>
      <c r="M349" s="138"/>
      <c r="N349" s="139"/>
      <c r="P349" s="135"/>
      <c r="Q349" s="138"/>
      <c r="R349" s="288"/>
      <c r="S349" s="290"/>
      <c r="T349" s="290"/>
      <c r="U349" s="290"/>
      <c r="V349" s="290"/>
      <c r="W349" s="290"/>
      <c r="X349" s="290"/>
      <c r="Y349" s="291"/>
      <c r="AB349" s="138"/>
      <c r="AC349" s="139"/>
    </row>
    <row r="350" spans="1:29" ht="9.75" customHeight="1">
      <c r="A350" s="135"/>
      <c r="B350" s="138"/>
      <c r="C350" s="288"/>
      <c r="D350" s="290"/>
      <c r="E350" s="290"/>
      <c r="F350" s="290"/>
      <c r="G350" s="290"/>
      <c r="H350" s="290"/>
      <c r="I350" s="290"/>
      <c r="J350" s="291"/>
      <c r="L350" s="142"/>
      <c r="M350" s="1" t="s">
        <v>107</v>
      </c>
      <c r="N350" s="141"/>
      <c r="P350" s="135"/>
      <c r="Q350" s="138"/>
      <c r="R350" s="288"/>
      <c r="S350" s="290"/>
      <c r="T350" s="290"/>
      <c r="U350" s="290"/>
      <c r="V350" s="290"/>
      <c r="W350" s="290"/>
      <c r="X350" s="290"/>
      <c r="Y350" s="291"/>
      <c r="AA350" s="142"/>
      <c r="AB350" s="1" t="s">
        <v>107</v>
      </c>
      <c r="AC350" s="141"/>
    </row>
    <row r="351" spans="1:29" ht="4.5" customHeight="1">
      <c r="A351" s="97"/>
      <c r="B351" s="98"/>
      <c r="C351" s="98"/>
      <c r="D351" s="98"/>
      <c r="E351" s="98"/>
      <c r="F351" s="98"/>
      <c r="G351" s="98"/>
      <c r="H351" s="98"/>
      <c r="I351" s="98"/>
      <c r="J351" s="139"/>
      <c r="L351" s="96"/>
      <c r="M351" s="143"/>
      <c r="N351" s="141"/>
      <c r="P351" s="97"/>
      <c r="Q351" s="98"/>
      <c r="R351" s="98"/>
      <c r="S351" s="98"/>
      <c r="T351" s="98"/>
      <c r="U351" s="98"/>
      <c r="V351" s="98"/>
      <c r="W351" s="98"/>
      <c r="X351" s="98"/>
      <c r="Y351" s="139"/>
      <c r="AA351" s="96"/>
      <c r="AB351" s="143"/>
      <c r="AC351" s="141"/>
    </row>
    <row r="352" spans="1:29" ht="12.75" customHeight="1">
      <c r="A352" s="95"/>
      <c r="B352" s="96"/>
      <c r="C352" s="96"/>
      <c r="D352" s="140" t="s">
        <v>108</v>
      </c>
      <c r="E352" s="96"/>
      <c r="F352" s="140"/>
      <c r="G352" s="140"/>
      <c r="H352" s="96"/>
      <c r="I352" s="96"/>
      <c r="J352" s="131"/>
      <c r="K352" s="96"/>
      <c r="L352" s="96"/>
      <c r="M352" s="96"/>
      <c r="N352" s="131"/>
      <c r="P352" s="95"/>
      <c r="Q352" s="96"/>
      <c r="R352" s="96"/>
      <c r="S352" s="140" t="s">
        <v>108</v>
      </c>
      <c r="T352" s="96"/>
      <c r="U352" s="140"/>
      <c r="V352" s="140"/>
      <c r="W352" s="96"/>
      <c r="X352" s="96"/>
      <c r="Y352" s="131"/>
      <c r="Z352" s="96"/>
      <c r="AA352" s="96"/>
      <c r="AB352" s="96"/>
      <c r="AC352" s="131"/>
    </row>
    <row r="353" spans="1:29" ht="4.5" customHeight="1">
      <c r="A353" s="135"/>
      <c r="B353" s="138"/>
      <c r="C353" s="138"/>
      <c r="D353" s="138"/>
      <c r="E353" s="138"/>
      <c r="F353" s="138"/>
      <c r="G353" s="138"/>
      <c r="H353" s="138"/>
      <c r="I353" s="138"/>
      <c r="J353" s="139"/>
      <c r="K353" s="138"/>
      <c r="L353" s="138"/>
      <c r="M353" s="138"/>
      <c r="N353" s="139"/>
      <c r="P353" s="135"/>
      <c r="Q353" s="138"/>
      <c r="R353" s="138"/>
      <c r="S353" s="138"/>
      <c r="T353" s="138"/>
      <c r="U353" s="138"/>
      <c r="V353" s="138"/>
      <c r="W353" s="138"/>
      <c r="X353" s="138"/>
      <c r="Y353" s="139"/>
      <c r="Z353" s="138"/>
      <c r="AA353" s="138"/>
      <c r="AB353" s="138"/>
      <c r="AC353" s="139"/>
    </row>
    <row r="354" spans="1:29" ht="9.75" customHeight="1">
      <c r="A354" s="135"/>
      <c r="B354" s="138"/>
      <c r="C354" s="138"/>
      <c r="D354" s="292"/>
      <c r="E354" s="293"/>
      <c r="F354" s="293"/>
      <c r="G354" s="293"/>
      <c r="H354" s="293"/>
      <c r="I354" s="293"/>
      <c r="J354" s="294"/>
      <c r="K354" s="138"/>
      <c r="L354" s="136"/>
      <c r="M354" s="1" t="s">
        <v>106</v>
      </c>
      <c r="N354" s="141"/>
      <c r="P354" s="135"/>
      <c r="Q354" s="138"/>
      <c r="R354" s="138"/>
      <c r="S354" s="292"/>
      <c r="T354" s="293"/>
      <c r="U354" s="293"/>
      <c r="V354" s="293"/>
      <c r="W354" s="293"/>
      <c r="X354" s="293"/>
      <c r="Y354" s="294"/>
      <c r="Z354" s="138"/>
      <c r="AA354" s="136"/>
      <c r="AB354" s="1" t="s">
        <v>106</v>
      </c>
      <c r="AC354" s="141"/>
    </row>
    <row r="355" spans="1:29" ht="4.5" customHeight="1">
      <c r="A355" s="135"/>
      <c r="B355" s="138"/>
      <c r="C355" s="138"/>
      <c r="D355" s="293"/>
      <c r="E355" s="293"/>
      <c r="F355" s="293"/>
      <c r="G355" s="293"/>
      <c r="H355" s="293"/>
      <c r="I355" s="293"/>
      <c r="J355" s="294"/>
      <c r="K355" s="138"/>
      <c r="L355" s="138"/>
      <c r="M355" s="138"/>
      <c r="N355" s="139"/>
      <c r="P355" s="135"/>
      <c r="Q355" s="138"/>
      <c r="R355" s="138"/>
      <c r="S355" s="293"/>
      <c r="T355" s="293"/>
      <c r="U355" s="293"/>
      <c r="V355" s="293"/>
      <c r="W355" s="293"/>
      <c r="X355" s="293"/>
      <c r="Y355" s="294"/>
      <c r="Z355" s="138"/>
      <c r="AA355" s="138"/>
      <c r="AB355" s="138"/>
      <c r="AC355" s="139"/>
    </row>
    <row r="356" spans="1:29" ht="9.75" customHeight="1">
      <c r="A356" s="135"/>
      <c r="B356" s="138"/>
      <c r="C356" s="138"/>
      <c r="D356" s="293"/>
      <c r="E356" s="293"/>
      <c r="F356" s="293"/>
      <c r="G356" s="293"/>
      <c r="H356" s="293"/>
      <c r="I356" s="293"/>
      <c r="J356" s="294"/>
      <c r="K356" s="138"/>
      <c r="L356" s="136"/>
      <c r="M356" s="1" t="s">
        <v>109</v>
      </c>
      <c r="N356" s="141"/>
      <c r="P356" s="135"/>
      <c r="Q356" s="138"/>
      <c r="R356" s="138"/>
      <c r="S356" s="293"/>
      <c r="T356" s="293"/>
      <c r="U356" s="293"/>
      <c r="V356" s="293"/>
      <c r="W356" s="293"/>
      <c r="X356" s="293"/>
      <c r="Y356" s="294"/>
      <c r="Z356" s="138"/>
      <c r="AA356" s="136"/>
      <c r="AB356" s="1" t="s">
        <v>109</v>
      </c>
      <c r="AC356" s="141"/>
    </row>
    <row r="357" spans="1:29" ht="4.5" customHeight="1">
      <c r="A357" s="97"/>
      <c r="B357" s="98"/>
      <c r="C357" s="98"/>
      <c r="D357" s="98"/>
      <c r="E357" s="98"/>
      <c r="F357" s="98"/>
      <c r="G357" s="98"/>
      <c r="H357" s="98"/>
      <c r="I357" s="98"/>
      <c r="J357" s="144"/>
      <c r="K357" s="98"/>
      <c r="L357" s="98"/>
      <c r="M357" s="98"/>
      <c r="N357" s="144"/>
      <c r="P357" s="97"/>
      <c r="Q357" s="98"/>
      <c r="R357" s="98"/>
      <c r="S357" s="98"/>
      <c r="T357" s="98"/>
      <c r="U357" s="98"/>
      <c r="V357" s="98"/>
      <c r="W357" s="98"/>
      <c r="X357" s="98"/>
      <c r="Y357" s="144"/>
      <c r="Z357" s="98"/>
      <c r="AA357" s="98"/>
      <c r="AB357" s="98"/>
      <c r="AC357" s="144"/>
    </row>
    <row r="358" spans="1:29" ht="4.5" customHeight="1">
      <c r="A358" s="138"/>
      <c r="B358" s="138"/>
      <c r="C358" s="138"/>
      <c r="D358" s="138"/>
      <c r="E358" s="138"/>
      <c r="F358" s="138"/>
      <c r="G358" s="138"/>
      <c r="H358" s="138"/>
      <c r="I358" s="138"/>
      <c r="J358" s="138"/>
      <c r="K358" s="138"/>
      <c r="L358" s="138"/>
      <c r="M358" s="138"/>
      <c r="N358" s="138"/>
      <c r="P358" s="138"/>
      <c r="Q358" s="138"/>
      <c r="R358" s="138"/>
      <c r="S358" s="138"/>
      <c r="T358" s="138"/>
      <c r="U358" s="138"/>
      <c r="V358" s="138"/>
      <c r="W358" s="138"/>
      <c r="X358" s="138"/>
      <c r="Y358" s="138"/>
      <c r="Z358" s="138"/>
      <c r="AA358" s="138"/>
      <c r="AB358" s="138"/>
      <c r="AC358" s="138"/>
    </row>
    <row r="359" spans="1:29" ht="12.75" customHeight="1">
      <c r="A359" s="301" t="s">
        <v>111</v>
      </c>
      <c r="B359" s="302"/>
      <c r="C359" s="303"/>
      <c r="D359" s="145" t="s">
        <v>64</v>
      </c>
      <c r="E359" s="146"/>
      <c r="F359" s="146"/>
      <c r="G359" s="146"/>
      <c r="H359" s="146"/>
      <c r="I359" s="146"/>
      <c r="J359" s="146"/>
      <c r="K359" s="146"/>
      <c r="L359" s="146"/>
      <c r="M359" s="146"/>
      <c r="N359" s="147"/>
      <c r="P359" s="301" t="s">
        <v>111</v>
      </c>
      <c r="Q359" s="302"/>
      <c r="R359" s="303"/>
      <c r="S359" s="145" t="s">
        <v>64</v>
      </c>
      <c r="T359" s="146"/>
      <c r="U359" s="146"/>
      <c r="V359" s="146"/>
      <c r="W359" s="146"/>
      <c r="X359" s="146"/>
      <c r="Y359" s="146"/>
      <c r="Z359" s="146"/>
      <c r="AA359" s="146"/>
      <c r="AB359" s="146"/>
      <c r="AC359" s="147"/>
    </row>
    <row r="360" spans="1:29" ht="12.75" customHeight="1">
      <c r="A360" s="304"/>
      <c r="B360" s="305"/>
      <c r="C360" s="306"/>
      <c r="D360" s="148" t="s">
        <v>66</v>
      </c>
      <c r="E360" s="149" t="s">
        <v>67</v>
      </c>
      <c r="F360" s="147"/>
      <c r="G360" s="150" t="s">
        <v>68</v>
      </c>
      <c r="H360" s="149" t="s">
        <v>69</v>
      </c>
      <c r="I360" s="151"/>
      <c r="J360" s="150" t="s">
        <v>70</v>
      </c>
      <c r="K360" s="149" t="s">
        <v>112</v>
      </c>
      <c r="L360" s="146"/>
      <c r="M360" s="147"/>
      <c r="N360" s="150" t="s">
        <v>113</v>
      </c>
      <c r="P360" s="304"/>
      <c r="Q360" s="305"/>
      <c r="R360" s="306"/>
      <c r="S360" s="148" t="s">
        <v>66</v>
      </c>
      <c r="T360" s="149" t="s">
        <v>67</v>
      </c>
      <c r="U360" s="147"/>
      <c r="V360" s="150" t="s">
        <v>68</v>
      </c>
      <c r="W360" s="149" t="s">
        <v>69</v>
      </c>
      <c r="X360" s="151"/>
      <c r="Y360" s="150" t="s">
        <v>70</v>
      </c>
      <c r="Z360" s="149" t="s">
        <v>112</v>
      </c>
      <c r="AA360" s="146"/>
      <c r="AB360" s="147"/>
      <c r="AC360" s="150" t="s">
        <v>113</v>
      </c>
    </row>
    <row r="361" spans="1:29" ht="18" customHeight="1">
      <c r="A361" s="95"/>
      <c r="B361" s="152">
        <v>1</v>
      </c>
      <c r="C361" s="152"/>
      <c r="D361" s="142"/>
      <c r="E361" s="96"/>
      <c r="F361" s="131"/>
      <c r="G361" s="131"/>
      <c r="H361" s="96"/>
      <c r="I361" s="131"/>
      <c r="J361" s="131"/>
      <c r="K361" s="153"/>
      <c r="L361" s="153"/>
      <c r="M361" s="154"/>
      <c r="N361" s="154"/>
      <c r="P361" s="95"/>
      <c r="Q361" s="152">
        <v>1</v>
      </c>
      <c r="R361" s="152"/>
      <c r="S361" s="142"/>
      <c r="T361" s="96"/>
      <c r="U361" s="131"/>
      <c r="V361" s="131"/>
      <c r="W361" s="96"/>
      <c r="X361" s="131"/>
      <c r="Y361" s="131"/>
      <c r="Z361" s="153"/>
      <c r="AA361" s="153"/>
      <c r="AB361" s="154"/>
      <c r="AC361" s="154"/>
    </row>
    <row r="362" spans="1:29" ht="18" customHeight="1">
      <c r="A362" s="155"/>
      <c r="B362" s="156">
        <v>2</v>
      </c>
      <c r="C362" s="156"/>
      <c r="D362" s="136"/>
      <c r="E362" s="63"/>
      <c r="F362" s="157"/>
      <c r="G362" s="157"/>
      <c r="H362" s="63"/>
      <c r="I362" s="157"/>
      <c r="J362" s="157"/>
      <c r="K362" s="158"/>
      <c r="L362" s="158"/>
      <c r="M362" s="159"/>
      <c r="N362" s="159"/>
      <c r="P362" s="155"/>
      <c r="Q362" s="156">
        <v>2</v>
      </c>
      <c r="R362" s="156"/>
      <c r="S362" s="136"/>
      <c r="T362" s="63"/>
      <c r="U362" s="157"/>
      <c r="V362" s="157"/>
      <c r="W362" s="63"/>
      <c r="X362" s="157"/>
      <c r="Y362" s="157"/>
      <c r="Z362" s="158"/>
      <c r="AA362" s="158"/>
      <c r="AB362" s="159"/>
      <c r="AC362" s="159"/>
    </row>
    <row r="363" spans="1:29" ht="9" customHeight="1">
      <c r="A363" s="96"/>
      <c r="B363" s="96"/>
      <c r="C363" s="96"/>
      <c r="D363" s="96"/>
      <c r="E363" s="96"/>
      <c r="F363" s="96"/>
      <c r="G363" s="96"/>
      <c r="H363" s="96"/>
      <c r="I363" s="96"/>
      <c r="J363" s="96"/>
      <c r="K363" s="96"/>
      <c r="L363" s="96"/>
      <c r="M363" s="96"/>
      <c r="N363" s="96"/>
      <c r="P363" s="96"/>
      <c r="Q363" s="96"/>
      <c r="R363" s="96"/>
      <c r="S363" s="96"/>
      <c r="T363" s="96"/>
      <c r="U363" s="96"/>
      <c r="V363" s="96"/>
      <c r="W363" s="96"/>
      <c r="X363" s="96"/>
      <c r="Y363" s="96"/>
      <c r="Z363" s="96"/>
      <c r="AA363" s="96"/>
      <c r="AB363" s="96"/>
      <c r="AC363" s="96"/>
    </row>
    <row r="364" spans="2:29" ht="18" customHeight="1">
      <c r="B364" s="160" t="s">
        <v>114</v>
      </c>
      <c r="D364" s="161"/>
      <c r="E364" s="161"/>
      <c r="F364" s="161"/>
      <c r="G364" s="161"/>
      <c r="I364" s="160" t="s">
        <v>115</v>
      </c>
      <c r="J364" s="161"/>
      <c r="K364" s="162" t="s">
        <v>48</v>
      </c>
      <c r="L364" s="161"/>
      <c r="M364" s="161"/>
      <c r="N364" s="162" t="s">
        <v>116</v>
      </c>
      <c r="Q364" s="160" t="s">
        <v>114</v>
      </c>
      <c r="S364" s="161"/>
      <c r="T364" s="161"/>
      <c r="U364" s="161"/>
      <c r="V364" s="161"/>
      <c r="X364" s="160" t="s">
        <v>115</v>
      </c>
      <c r="Y364" s="161"/>
      <c r="Z364" s="162" t="s">
        <v>48</v>
      </c>
      <c r="AA364" s="161"/>
      <c r="AB364" s="161"/>
      <c r="AC364" s="162" t="s">
        <v>116</v>
      </c>
    </row>
    <row r="365" ht="9.75" customHeight="1"/>
    <row r="366" spans="1:29" ht="9.75" customHeight="1">
      <c r="A366" s="163" t="s">
        <v>117</v>
      </c>
      <c r="B366" s="146"/>
      <c r="C366" s="146"/>
      <c r="D366" s="146"/>
      <c r="E366" s="146"/>
      <c r="F366" s="146"/>
      <c r="G366" s="146"/>
      <c r="H366" s="164" t="s">
        <v>118</v>
      </c>
      <c r="I366" s="146"/>
      <c r="J366" s="146"/>
      <c r="K366" s="146"/>
      <c r="L366" s="146"/>
      <c r="M366" s="146"/>
      <c r="N366" s="147"/>
      <c r="P366" s="163" t="s">
        <v>117</v>
      </c>
      <c r="Q366" s="146"/>
      <c r="R366" s="146"/>
      <c r="S366" s="146"/>
      <c r="T366" s="146"/>
      <c r="U366" s="146"/>
      <c r="V366" s="146"/>
      <c r="W366" s="164" t="s">
        <v>118</v>
      </c>
      <c r="X366" s="146"/>
      <c r="Y366" s="146"/>
      <c r="Z366" s="146"/>
      <c r="AA366" s="146"/>
      <c r="AB366" s="146"/>
      <c r="AC366" s="147"/>
    </row>
    <row r="367" spans="1:29" ht="15.75" customHeight="1">
      <c r="A367" s="165"/>
      <c r="B367" s="298"/>
      <c r="C367" s="299"/>
      <c r="D367" s="299"/>
      <c r="E367" s="299"/>
      <c r="F367" s="299"/>
      <c r="G367" s="300"/>
      <c r="H367" s="166"/>
      <c r="I367" s="138"/>
      <c r="J367" s="138"/>
      <c r="K367" s="138"/>
      <c r="L367" s="138"/>
      <c r="M367" s="138"/>
      <c r="N367" s="139"/>
      <c r="P367" s="165"/>
      <c r="Q367" s="298"/>
      <c r="R367" s="299"/>
      <c r="S367" s="299"/>
      <c r="T367" s="299"/>
      <c r="U367" s="299"/>
      <c r="V367" s="300"/>
      <c r="W367" s="166"/>
      <c r="X367" s="138"/>
      <c r="Y367" s="138"/>
      <c r="Z367" s="138"/>
      <c r="AA367" s="138"/>
      <c r="AB367" s="138"/>
      <c r="AC367" s="139"/>
    </row>
    <row r="368" spans="1:29" ht="9.75" customHeight="1">
      <c r="A368" s="167" t="s">
        <v>119</v>
      </c>
      <c r="B368" s="96"/>
      <c r="C368" s="96"/>
      <c r="D368" s="96"/>
      <c r="E368" s="96"/>
      <c r="F368" s="96"/>
      <c r="G368" s="131"/>
      <c r="H368" s="168" t="s">
        <v>120</v>
      </c>
      <c r="I368" s="63"/>
      <c r="J368" s="157"/>
      <c r="K368" s="63"/>
      <c r="L368" s="169" t="s">
        <v>121</v>
      </c>
      <c r="M368" s="63"/>
      <c r="N368" s="157"/>
      <c r="P368" s="167" t="s">
        <v>119</v>
      </c>
      <c r="Q368" s="96"/>
      <c r="R368" s="96"/>
      <c r="S368" s="96"/>
      <c r="T368" s="96"/>
      <c r="U368" s="96"/>
      <c r="V368" s="131"/>
      <c r="W368" s="168" t="s">
        <v>120</v>
      </c>
      <c r="X368" s="63"/>
      <c r="Y368" s="157"/>
      <c r="Z368" s="63"/>
      <c r="AA368" s="169" t="s">
        <v>121</v>
      </c>
      <c r="AB368" s="63"/>
      <c r="AC368" s="157"/>
    </row>
    <row r="369" spans="1:29" ht="19.5" customHeight="1">
      <c r="A369" s="97"/>
      <c r="B369" s="298"/>
      <c r="C369" s="299"/>
      <c r="D369" s="299"/>
      <c r="E369" s="299"/>
      <c r="F369" s="299"/>
      <c r="G369" s="300"/>
      <c r="H369" s="97"/>
      <c r="I369" s="98"/>
      <c r="J369" s="157"/>
      <c r="K369" s="98"/>
      <c r="L369" s="98"/>
      <c r="M369" s="98"/>
      <c r="N369" s="144"/>
      <c r="P369" s="97"/>
      <c r="Q369" s="298"/>
      <c r="R369" s="299"/>
      <c r="S369" s="299"/>
      <c r="T369" s="299"/>
      <c r="U369" s="299"/>
      <c r="V369" s="300"/>
      <c r="W369" s="97"/>
      <c r="X369" s="98"/>
      <c r="Y369" s="157"/>
      <c r="Z369" s="98"/>
      <c r="AA369" s="98"/>
      <c r="AB369" s="98"/>
      <c r="AC369" s="144"/>
    </row>
    <row r="370" spans="1:29" ht="12.75" customHeight="1">
      <c r="A370" t="str">
        <f>$A$52</f>
        <v>Offenburg</v>
      </c>
      <c r="M370" s="311">
        <f>$M$52</f>
        <v>40677</v>
      </c>
      <c r="N370" s="270"/>
      <c r="P370" t="str">
        <f>$A$52</f>
        <v>Offenburg</v>
      </c>
      <c r="AB370" s="311">
        <f>$M$52</f>
        <v>40677</v>
      </c>
      <c r="AC370" s="270">
        <f>M370</f>
        <v>40677</v>
      </c>
    </row>
    <row r="372" spans="1:29" ht="24" customHeight="1">
      <c r="A372" s="128" t="str">
        <f>A319</f>
        <v>Schiedrichterzettel - Runde 4</v>
      </c>
      <c r="B372" s="129"/>
      <c r="C372" s="129"/>
      <c r="D372" s="129"/>
      <c r="E372" s="129"/>
      <c r="F372" s="129"/>
      <c r="G372" s="129"/>
      <c r="H372" s="129"/>
      <c r="I372" s="129"/>
      <c r="J372" s="129"/>
      <c r="K372" s="129"/>
      <c r="L372" s="129"/>
      <c r="M372" s="129"/>
      <c r="N372" s="129"/>
      <c r="P372" s="170"/>
      <c r="Q372" s="171"/>
      <c r="R372" s="171"/>
      <c r="S372" s="171"/>
      <c r="T372" s="171"/>
      <c r="U372" s="171"/>
      <c r="V372" s="171"/>
      <c r="W372" s="171"/>
      <c r="X372" s="171"/>
      <c r="Y372" s="171"/>
      <c r="Z372" s="171"/>
      <c r="AA372" s="171"/>
      <c r="AB372" s="171"/>
      <c r="AC372" s="171"/>
    </row>
    <row r="373" spans="1:29" ht="15.75" customHeight="1">
      <c r="A373" s="130" t="s">
        <v>97</v>
      </c>
      <c r="B373" s="96"/>
      <c r="C373" s="96"/>
      <c r="D373" s="131"/>
      <c r="E373" s="132" t="s">
        <v>98</v>
      </c>
      <c r="F373" s="96"/>
      <c r="G373" s="131"/>
      <c r="H373" s="130" t="s">
        <v>99</v>
      </c>
      <c r="I373" s="96"/>
      <c r="J373" s="132"/>
      <c r="K373" s="131"/>
      <c r="L373" s="132" t="s">
        <v>100</v>
      </c>
      <c r="M373" s="96"/>
      <c r="N373" s="131"/>
      <c r="P373" s="172"/>
      <c r="Q373" s="138"/>
      <c r="R373" s="138"/>
      <c r="S373" s="138"/>
      <c r="T373" s="172"/>
      <c r="U373" s="138"/>
      <c r="V373" s="138"/>
      <c r="W373" s="172"/>
      <c r="X373" s="138"/>
      <c r="Y373" s="172"/>
      <c r="Z373" s="138"/>
      <c r="AA373" s="172"/>
      <c r="AB373" s="138"/>
      <c r="AC373" s="138"/>
    </row>
    <row r="374" spans="1:29" ht="18" customHeight="1">
      <c r="A374" s="97"/>
      <c r="B374" s="98"/>
      <c r="C374" s="284">
        <f>$C$3</f>
        <v>40677</v>
      </c>
      <c r="D374" s="281"/>
      <c r="E374" s="98"/>
      <c r="F374" s="280"/>
      <c r="G374" s="281"/>
      <c r="H374" s="282" t="str">
        <f>$H$3</f>
        <v>Gruppe B</v>
      </c>
      <c r="I374" s="283"/>
      <c r="J374" s="283"/>
      <c r="K374" s="281"/>
      <c r="L374" s="282"/>
      <c r="M374" s="283"/>
      <c r="N374" s="281"/>
      <c r="P374" s="138"/>
      <c r="Q374" s="138"/>
      <c r="R374" s="285"/>
      <c r="S374" s="286"/>
      <c r="T374" s="138"/>
      <c r="U374" s="312"/>
      <c r="V374" s="286"/>
      <c r="W374" s="286"/>
      <c r="X374" s="286"/>
      <c r="Y374" s="286"/>
      <c r="Z374" s="286"/>
      <c r="AA374" s="286"/>
      <c r="AB374" s="286"/>
      <c r="AC374" s="286"/>
    </row>
    <row r="375" spans="1:29" ht="24.75" customHeight="1">
      <c r="A375" s="134"/>
      <c r="B375" s="133" t="str">
        <f>$B$4</f>
        <v>BaWü JG-RLT Top24</v>
      </c>
      <c r="L375" s="295" t="str">
        <f>$L$4</f>
        <v>Jungen U12</v>
      </c>
      <c r="M375" s="295"/>
      <c r="N375" s="295"/>
      <c r="P375" s="174"/>
      <c r="Q375" s="175"/>
      <c r="R375" s="138"/>
      <c r="S375" s="138"/>
      <c r="T375" s="138"/>
      <c r="U375" s="138"/>
      <c r="V375" s="138"/>
      <c r="W375" s="138"/>
      <c r="X375" s="138"/>
      <c r="Y375" s="138"/>
      <c r="Z375" s="138"/>
      <c r="AA375" s="313"/>
      <c r="AB375" s="313"/>
      <c r="AC375" s="313"/>
    </row>
    <row r="376" spans="1:29" ht="4.5" customHeight="1">
      <c r="A376" s="95"/>
      <c r="B376" s="96"/>
      <c r="C376" s="96"/>
      <c r="D376" s="96"/>
      <c r="E376" s="96"/>
      <c r="F376" s="96"/>
      <c r="G376" s="96"/>
      <c r="H376" s="96"/>
      <c r="I376" s="96"/>
      <c r="J376" s="96"/>
      <c r="K376" s="96"/>
      <c r="L376" s="96"/>
      <c r="M376" s="96"/>
      <c r="N376" s="131"/>
      <c r="P376" s="138"/>
      <c r="Q376" s="138"/>
      <c r="R376" s="138"/>
      <c r="S376" s="138"/>
      <c r="T376" s="138"/>
      <c r="U376" s="138"/>
      <c r="V376" s="138"/>
      <c r="W376" s="138"/>
      <c r="X376" s="138"/>
      <c r="Y376" s="138"/>
      <c r="Z376" s="138"/>
      <c r="AA376" s="138"/>
      <c r="AB376" s="138"/>
      <c r="AC376" s="138"/>
    </row>
    <row r="377" spans="1:29" ht="9.75" customHeight="1">
      <c r="A377" s="135"/>
      <c r="B377" s="136"/>
      <c r="C377" s="137" t="s">
        <v>101</v>
      </c>
      <c r="D377" s="137"/>
      <c r="E377" s="136"/>
      <c r="F377" s="137" t="s">
        <v>102</v>
      </c>
      <c r="G377" s="137"/>
      <c r="H377" s="136"/>
      <c r="I377" s="137" t="s">
        <v>103</v>
      </c>
      <c r="J377" s="137"/>
      <c r="K377" s="137"/>
      <c r="M377" s="138"/>
      <c r="N377" s="139"/>
      <c r="P377" s="138"/>
      <c r="Q377" s="138"/>
      <c r="R377" s="1"/>
      <c r="S377" s="1"/>
      <c r="T377" s="138"/>
      <c r="U377" s="1"/>
      <c r="V377" s="1"/>
      <c r="W377" s="138"/>
      <c r="X377" s="1"/>
      <c r="Y377" s="1"/>
      <c r="Z377" s="1"/>
      <c r="AA377" s="138"/>
      <c r="AB377" s="138"/>
      <c r="AC377" s="138"/>
    </row>
    <row r="378" spans="1:29" ht="4.5" customHeight="1">
      <c r="A378" s="135"/>
      <c r="M378" s="138"/>
      <c r="N378" s="139"/>
      <c r="P378" s="138"/>
      <c r="Q378" s="138"/>
      <c r="R378" s="138"/>
      <c r="S378" s="138"/>
      <c r="T378" s="138"/>
      <c r="U378" s="138"/>
      <c r="V378" s="138"/>
      <c r="W378" s="138"/>
      <c r="X378" s="138"/>
      <c r="Y378" s="138"/>
      <c r="Z378" s="138"/>
      <c r="AA378" s="138"/>
      <c r="AB378" s="138"/>
      <c r="AC378" s="138"/>
    </row>
    <row r="379" spans="1:29" ht="12.75" customHeight="1">
      <c r="A379" s="95"/>
      <c r="B379" s="96"/>
      <c r="C379" s="140" t="s">
        <v>104</v>
      </c>
      <c r="D379" s="140" t="s">
        <v>105</v>
      </c>
      <c r="E379" s="96"/>
      <c r="F379" s="140"/>
      <c r="G379" s="140"/>
      <c r="H379" s="96"/>
      <c r="I379" s="96"/>
      <c r="J379" s="131"/>
      <c r="M379" s="138"/>
      <c r="N379" s="139"/>
      <c r="P379" s="138"/>
      <c r="Q379" s="138"/>
      <c r="R379" s="1"/>
      <c r="S379" s="1"/>
      <c r="T379" s="138"/>
      <c r="U379" s="1"/>
      <c r="V379" s="1"/>
      <c r="W379" s="138"/>
      <c r="X379" s="138"/>
      <c r="Y379" s="138"/>
      <c r="Z379" s="138"/>
      <c r="AA379" s="138"/>
      <c r="AB379" s="138"/>
      <c r="AC379" s="138"/>
    </row>
    <row r="380" spans="1:29" ht="4.5" customHeight="1">
      <c r="A380" s="135"/>
      <c r="B380" s="138"/>
      <c r="C380" s="1"/>
      <c r="D380" s="1"/>
      <c r="E380" s="138"/>
      <c r="F380" s="1"/>
      <c r="G380" s="1"/>
      <c r="H380" s="138"/>
      <c r="I380" s="138"/>
      <c r="J380" s="139"/>
      <c r="M380" s="138"/>
      <c r="N380" s="139"/>
      <c r="P380" s="138"/>
      <c r="Q380" s="138"/>
      <c r="R380" s="1"/>
      <c r="S380" s="1"/>
      <c r="T380" s="138"/>
      <c r="U380" s="1"/>
      <c r="V380" s="1"/>
      <c r="W380" s="138"/>
      <c r="X380" s="138"/>
      <c r="Y380" s="138"/>
      <c r="Z380" s="138"/>
      <c r="AA380" s="138"/>
      <c r="AB380" s="138"/>
      <c r="AC380" s="138"/>
    </row>
    <row r="381" spans="1:29" ht="9.75" customHeight="1">
      <c r="A381" s="135"/>
      <c r="B381" s="138"/>
      <c r="C381" s="287">
        <f>Raster!B18</f>
        <v>82</v>
      </c>
      <c r="D381" s="289" t="str">
        <f>Raster!C18</f>
        <v>Stolz, Sven</v>
      </c>
      <c r="E381" s="290"/>
      <c r="F381" s="290"/>
      <c r="G381" s="290"/>
      <c r="H381" s="290"/>
      <c r="I381" s="290"/>
      <c r="J381" s="291"/>
      <c r="L381" s="136"/>
      <c r="M381" s="1" t="s">
        <v>106</v>
      </c>
      <c r="N381" s="141"/>
      <c r="P381" s="138"/>
      <c r="Q381" s="138"/>
      <c r="R381" s="287"/>
      <c r="S381" s="309"/>
      <c r="T381" s="310"/>
      <c r="U381" s="310"/>
      <c r="V381" s="310"/>
      <c r="W381" s="310"/>
      <c r="X381" s="310"/>
      <c r="Y381" s="310"/>
      <c r="Z381" s="138"/>
      <c r="AA381" s="138"/>
      <c r="AB381" s="1"/>
      <c r="AC381" s="1"/>
    </row>
    <row r="382" spans="1:29" ht="4.5" customHeight="1">
      <c r="A382" s="135"/>
      <c r="B382" s="138"/>
      <c r="C382" s="288"/>
      <c r="D382" s="290"/>
      <c r="E382" s="290"/>
      <c r="F382" s="290"/>
      <c r="G382" s="290"/>
      <c r="H382" s="290"/>
      <c r="I382" s="290"/>
      <c r="J382" s="291"/>
      <c r="M382" s="138"/>
      <c r="N382" s="139"/>
      <c r="P382" s="138"/>
      <c r="Q382" s="138"/>
      <c r="R382" s="308"/>
      <c r="S382" s="310"/>
      <c r="T382" s="310"/>
      <c r="U382" s="310"/>
      <c r="V382" s="310"/>
      <c r="W382" s="310"/>
      <c r="X382" s="310"/>
      <c r="Y382" s="310"/>
      <c r="Z382" s="138"/>
      <c r="AA382" s="138"/>
      <c r="AB382" s="138"/>
      <c r="AC382" s="138"/>
    </row>
    <row r="383" spans="1:29" ht="9.75" customHeight="1">
      <c r="A383" s="135"/>
      <c r="B383" s="138"/>
      <c r="C383" s="288"/>
      <c r="D383" s="290"/>
      <c r="E383" s="290"/>
      <c r="F383" s="290"/>
      <c r="G383" s="290"/>
      <c r="H383" s="290"/>
      <c r="I383" s="290"/>
      <c r="J383" s="291"/>
      <c r="L383" s="136"/>
      <c r="M383" s="1" t="s">
        <v>107</v>
      </c>
      <c r="N383" s="141"/>
      <c r="P383" s="138"/>
      <c r="Q383" s="138"/>
      <c r="R383" s="308"/>
      <c r="S383" s="310"/>
      <c r="T383" s="310"/>
      <c r="U383" s="310"/>
      <c r="V383" s="310"/>
      <c r="W383" s="310"/>
      <c r="X383" s="310"/>
      <c r="Y383" s="310"/>
      <c r="Z383" s="138"/>
      <c r="AA383" s="138"/>
      <c r="AB383" s="1"/>
      <c r="AC383" s="1"/>
    </row>
    <row r="384" spans="1:29" ht="4.5" customHeight="1">
      <c r="A384" s="135"/>
      <c r="B384" s="138"/>
      <c r="C384" s="288"/>
      <c r="D384" s="290"/>
      <c r="E384" s="290"/>
      <c r="F384" s="290"/>
      <c r="G384" s="290"/>
      <c r="H384" s="290"/>
      <c r="I384" s="290"/>
      <c r="J384" s="291"/>
      <c r="M384" s="138"/>
      <c r="N384" s="139"/>
      <c r="P384" s="138"/>
      <c r="Q384" s="138"/>
      <c r="R384" s="308"/>
      <c r="S384" s="310"/>
      <c r="T384" s="310"/>
      <c r="U384" s="310"/>
      <c r="V384" s="310"/>
      <c r="W384" s="310"/>
      <c r="X384" s="310"/>
      <c r="Y384" s="310"/>
      <c r="Z384" s="138"/>
      <c r="AA384" s="138"/>
      <c r="AB384" s="138"/>
      <c r="AC384" s="138"/>
    </row>
    <row r="385" spans="1:29" ht="9.75" customHeight="1">
      <c r="A385" s="135"/>
      <c r="B385" s="138"/>
      <c r="C385" s="288"/>
      <c r="D385" s="290"/>
      <c r="E385" s="290"/>
      <c r="F385" s="290"/>
      <c r="G385" s="290"/>
      <c r="H385" s="290"/>
      <c r="I385" s="290"/>
      <c r="J385" s="291"/>
      <c r="L385" s="142"/>
      <c r="M385" s="1" t="s">
        <v>107</v>
      </c>
      <c r="N385" s="141"/>
      <c r="P385" s="138"/>
      <c r="Q385" s="138"/>
      <c r="R385" s="308"/>
      <c r="S385" s="310"/>
      <c r="T385" s="310"/>
      <c r="U385" s="310"/>
      <c r="V385" s="310"/>
      <c r="W385" s="310"/>
      <c r="X385" s="310"/>
      <c r="Y385" s="310"/>
      <c r="Z385" s="138"/>
      <c r="AA385" s="138"/>
      <c r="AB385" s="1"/>
      <c r="AC385" s="1"/>
    </row>
    <row r="386" spans="1:29" ht="4.5" customHeight="1">
      <c r="A386" s="97"/>
      <c r="B386" s="98"/>
      <c r="C386" s="98"/>
      <c r="D386" s="98"/>
      <c r="E386" s="98"/>
      <c r="F386" s="98"/>
      <c r="G386" s="98"/>
      <c r="H386" s="98"/>
      <c r="I386" s="98"/>
      <c r="J386" s="139"/>
      <c r="L386" s="96"/>
      <c r="M386" s="143"/>
      <c r="N386" s="141"/>
      <c r="P386" s="138"/>
      <c r="Q386" s="138"/>
      <c r="R386" s="138"/>
      <c r="S386" s="138"/>
      <c r="T386" s="138"/>
      <c r="U386" s="138"/>
      <c r="V386" s="138"/>
      <c r="W386" s="138"/>
      <c r="X386" s="138"/>
      <c r="Y386" s="138"/>
      <c r="Z386" s="138"/>
      <c r="AA386" s="138"/>
      <c r="AB386" s="1"/>
      <c r="AC386" s="1"/>
    </row>
    <row r="387" spans="1:29" ht="12.75" customHeight="1">
      <c r="A387" s="95"/>
      <c r="B387" s="96"/>
      <c r="C387" s="96"/>
      <c r="D387" s="140" t="s">
        <v>108</v>
      </c>
      <c r="E387" s="96"/>
      <c r="F387" s="140"/>
      <c r="G387" s="140"/>
      <c r="H387" s="96"/>
      <c r="I387" s="96"/>
      <c r="J387" s="131"/>
      <c r="K387" s="96"/>
      <c r="L387" s="96"/>
      <c r="M387" s="96"/>
      <c r="N387" s="131"/>
      <c r="P387" s="138"/>
      <c r="Q387" s="138"/>
      <c r="R387" s="138"/>
      <c r="S387" s="1"/>
      <c r="T387" s="138"/>
      <c r="U387" s="1"/>
      <c r="V387" s="1"/>
      <c r="W387" s="138"/>
      <c r="X387" s="138"/>
      <c r="Y387" s="138"/>
      <c r="Z387" s="138"/>
      <c r="AA387" s="138"/>
      <c r="AB387" s="138"/>
      <c r="AC387" s="138"/>
    </row>
    <row r="388" spans="1:29" ht="4.5" customHeight="1">
      <c r="A388" s="135"/>
      <c r="B388" s="138"/>
      <c r="C388" s="138"/>
      <c r="D388" s="138"/>
      <c r="E388" s="138"/>
      <c r="F388" s="138"/>
      <c r="G388" s="138"/>
      <c r="H388" s="138"/>
      <c r="I388" s="138"/>
      <c r="J388" s="139"/>
      <c r="K388" s="138"/>
      <c r="L388" s="138"/>
      <c r="M388" s="138"/>
      <c r="N388" s="139"/>
      <c r="P388" s="138"/>
      <c r="Q388" s="138"/>
      <c r="R388" s="138"/>
      <c r="S388" s="138"/>
      <c r="T388" s="138"/>
      <c r="U388" s="138"/>
      <c r="V388" s="138"/>
      <c r="W388" s="138"/>
      <c r="X388" s="138"/>
      <c r="Y388" s="138"/>
      <c r="Z388" s="138"/>
      <c r="AA388" s="138"/>
      <c r="AB388" s="138"/>
      <c r="AC388" s="138"/>
    </row>
    <row r="389" spans="1:29" ht="9.75" customHeight="1">
      <c r="A389" s="135"/>
      <c r="B389" s="138"/>
      <c r="C389" s="138"/>
      <c r="D389" s="292"/>
      <c r="E389" s="293"/>
      <c r="F389" s="293"/>
      <c r="G389" s="293"/>
      <c r="H389" s="293"/>
      <c r="I389" s="293"/>
      <c r="J389" s="294"/>
      <c r="K389" s="138"/>
      <c r="L389" s="136"/>
      <c r="M389" s="1" t="s">
        <v>106</v>
      </c>
      <c r="N389" s="141"/>
      <c r="P389" s="138"/>
      <c r="Q389" s="138"/>
      <c r="R389" s="138"/>
      <c r="S389" s="292"/>
      <c r="T389" s="292"/>
      <c r="U389" s="292"/>
      <c r="V389" s="292"/>
      <c r="W389" s="292"/>
      <c r="X389" s="292"/>
      <c r="Y389" s="292"/>
      <c r="Z389" s="138"/>
      <c r="AA389" s="138"/>
      <c r="AB389" s="1"/>
      <c r="AC389" s="1"/>
    </row>
    <row r="390" spans="1:29" ht="4.5" customHeight="1">
      <c r="A390" s="135"/>
      <c r="B390" s="138"/>
      <c r="C390" s="138"/>
      <c r="D390" s="293"/>
      <c r="E390" s="293"/>
      <c r="F390" s="293"/>
      <c r="G390" s="293"/>
      <c r="H390" s="293"/>
      <c r="I390" s="293"/>
      <c r="J390" s="294"/>
      <c r="K390" s="138"/>
      <c r="L390" s="138"/>
      <c r="M390" s="138"/>
      <c r="N390" s="139"/>
      <c r="P390" s="138"/>
      <c r="Q390" s="138"/>
      <c r="R390" s="138"/>
      <c r="S390" s="292"/>
      <c r="T390" s="292"/>
      <c r="U390" s="292"/>
      <c r="V390" s="292"/>
      <c r="W390" s="292"/>
      <c r="X390" s="292"/>
      <c r="Y390" s="292"/>
      <c r="Z390" s="138"/>
      <c r="AA390" s="138"/>
      <c r="AB390" s="138"/>
      <c r="AC390" s="138"/>
    </row>
    <row r="391" spans="1:29" ht="9.75" customHeight="1">
      <c r="A391" s="135"/>
      <c r="B391" s="138"/>
      <c r="C391" s="138"/>
      <c r="D391" s="293"/>
      <c r="E391" s="293"/>
      <c r="F391" s="293"/>
      <c r="G391" s="293"/>
      <c r="H391" s="293"/>
      <c r="I391" s="293"/>
      <c r="J391" s="294"/>
      <c r="K391" s="138"/>
      <c r="L391" s="136"/>
      <c r="M391" s="1" t="s">
        <v>109</v>
      </c>
      <c r="N391" s="141"/>
      <c r="P391" s="138"/>
      <c r="Q391" s="138"/>
      <c r="R391" s="138"/>
      <c r="S391" s="292"/>
      <c r="T391" s="292"/>
      <c r="U391" s="292"/>
      <c r="V391" s="292"/>
      <c r="W391" s="292"/>
      <c r="X391" s="292"/>
      <c r="Y391" s="292"/>
      <c r="Z391" s="138"/>
      <c r="AA391" s="138"/>
      <c r="AB391" s="1"/>
      <c r="AC391" s="1"/>
    </row>
    <row r="392" spans="1:29" ht="4.5" customHeight="1">
      <c r="A392" s="97"/>
      <c r="B392" s="98"/>
      <c r="C392" s="98"/>
      <c r="D392" s="98"/>
      <c r="E392" s="98"/>
      <c r="F392" s="98"/>
      <c r="G392" s="98"/>
      <c r="H392" s="98"/>
      <c r="I392" s="98"/>
      <c r="J392" s="144"/>
      <c r="K392" s="98"/>
      <c r="L392" s="98"/>
      <c r="M392" s="98"/>
      <c r="N392" s="139"/>
      <c r="P392" s="138"/>
      <c r="Q392" s="138"/>
      <c r="R392" s="138"/>
      <c r="S392" s="138"/>
      <c r="T392" s="138"/>
      <c r="U392" s="138"/>
      <c r="V392" s="138"/>
      <c r="W392" s="138"/>
      <c r="X392" s="138"/>
      <c r="Y392" s="138"/>
      <c r="Z392" s="138"/>
      <c r="AA392" s="138"/>
      <c r="AB392" s="138"/>
      <c r="AC392" s="138"/>
    </row>
    <row r="393" spans="13:29" ht="4.5" customHeight="1">
      <c r="M393" s="138"/>
      <c r="N393" s="63"/>
      <c r="P393" s="138"/>
      <c r="Q393" s="138"/>
      <c r="R393" s="138"/>
      <c r="S393" s="138"/>
      <c r="T393" s="138"/>
      <c r="U393" s="138"/>
      <c r="V393" s="138"/>
      <c r="W393" s="138"/>
      <c r="X393" s="138"/>
      <c r="Y393" s="138"/>
      <c r="Z393" s="138"/>
      <c r="AA393" s="138"/>
      <c r="AB393" s="138"/>
      <c r="AC393" s="138"/>
    </row>
    <row r="394" spans="1:29" ht="4.5" customHeight="1">
      <c r="A394" s="95"/>
      <c r="B394" s="96"/>
      <c r="C394" s="96"/>
      <c r="D394" s="96"/>
      <c r="E394" s="96"/>
      <c r="F394" s="96"/>
      <c r="G394" s="96"/>
      <c r="H394" s="96"/>
      <c r="I394" s="96"/>
      <c r="J394" s="96"/>
      <c r="K394" s="96"/>
      <c r="L394" s="96"/>
      <c r="M394" s="96"/>
      <c r="N394" s="139"/>
      <c r="P394" s="138"/>
      <c r="Q394" s="138"/>
      <c r="R394" s="138"/>
      <c r="S394" s="138"/>
      <c r="T394" s="138"/>
      <c r="U394" s="138"/>
      <c r="V394" s="138"/>
      <c r="W394" s="138"/>
      <c r="X394" s="138"/>
      <c r="Y394" s="138"/>
      <c r="Z394" s="138"/>
      <c r="AA394" s="138"/>
      <c r="AB394" s="138"/>
      <c r="AC394" s="138"/>
    </row>
    <row r="395" spans="1:29" ht="9.75" customHeight="1">
      <c r="A395" s="135"/>
      <c r="B395" s="136"/>
      <c r="C395" s="137" t="s">
        <v>101</v>
      </c>
      <c r="D395" s="137"/>
      <c r="E395" s="136"/>
      <c r="F395" s="137" t="s">
        <v>102</v>
      </c>
      <c r="G395" s="137"/>
      <c r="H395" s="136"/>
      <c r="I395" s="137" t="s">
        <v>103</v>
      </c>
      <c r="J395" s="137"/>
      <c r="K395" s="137"/>
      <c r="M395" s="138"/>
      <c r="N395" s="139"/>
      <c r="P395" s="138"/>
      <c r="Q395" s="138"/>
      <c r="R395" s="1"/>
      <c r="S395" s="1"/>
      <c r="T395" s="138"/>
      <c r="U395" s="1"/>
      <c r="V395" s="1"/>
      <c r="W395" s="138"/>
      <c r="X395" s="1"/>
      <c r="Y395" s="1"/>
      <c r="Z395" s="1"/>
      <c r="AA395" s="138"/>
      <c r="AB395" s="138"/>
      <c r="AC395" s="138"/>
    </row>
    <row r="396" spans="1:29" ht="4.5" customHeight="1">
      <c r="A396" s="135"/>
      <c r="M396" s="138"/>
      <c r="N396" s="139"/>
      <c r="P396" s="138"/>
      <c r="Q396" s="138"/>
      <c r="R396" s="138"/>
      <c r="S396" s="138"/>
      <c r="T396" s="138"/>
      <c r="U396" s="138"/>
      <c r="V396" s="138"/>
      <c r="W396" s="138"/>
      <c r="X396" s="138"/>
      <c r="Y396" s="138"/>
      <c r="Z396" s="138"/>
      <c r="AA396" s="138"/>
      <c r="AB396" s="138"/>
      <c r="AC396" s="138"/>
    </row>
    <row r="397" spans="1:29" ht="12.75" customHeight="1">
      <c r="A397" s="95"/>
      <c r="B397" s="96"/>
      <c r="C397" s="140" t="s">
        <v>104</v>
      </c>
      <c r="D397" s="140" t="s">
        <v>110</v>
      </c>
      <c r="E397" s="96"/>
      <c r="F397" s="140"/>
      <c r="G397" s="140"/>
      <c r="H397" s="96"/>
      <c r="I397" s="96"/>
      <c r="J397" s="131"/>
      <c r="M397" s="138"/>
      <c r="N397" s="139"/>
      <c r="P397" s="138"/>
      <c r="Q397" s="138"/>
      <c r="R397" s="1"/>
      <c r="S397" s="1"/>
      <c r="T397" s="138"/>
      <c r="U397" s="1"/>
      <c r="V397" s="1"/>
      <c r="W397" s="138"/>
      <c r="X397" s="138"/>
      <c r="Y397" s="138"/>
      <c r="Z397" s="138"/>
      <c r="AA397" s="138"/>
      <c r="AB397" s="138"/>
      <c r="AC397" s="138"/>
    </row>
    <row r="398" spans="1:29" ht="4.5" customHeight="1">
      <c r="A398" s="135"/>
      <c r="B398" s="138"/>
      <c r="C398" s="1"/>
      <c r="D398" s="1"/>
      <c r="E398" s="138"/>
      <c r="F398" s="1"/>
      <c r="G398" s="1"/>
      <c r="H398" s="138"/>
      <c r="I398" s="138"/>
      <c r="J398" s="139"/>
      <c r="M398" s="138"/>
      <c r="N398" s="139"/>
      <c r="P398" s="138"/>
      <c r="Q398" s="138"/>
      <c r="R398" s="1"/>
      <c r="S398" s="1"/>
      <c r="T398" s="138"/>
      <c r="U398" s="1"/>
      <c r="V398" s="1"/>
      <c r="W398" s="138"/>
      <c r="X398" s="138"/>
      <c r="Y398" s="138"/>
      <c r="Z398" s="138"/>
      <c r="AA398" s="138"/>
      <c r="AB398" s="138"/>
      <c r="AC398" s="138"/>
    </row>
    <row r="399" spans="1:29" ht="9.75" customHeight="1">
      <c r="A399" s="135"/>
      <c r="B399" s="138"/>
      <c r="C399" s="287">
        <f>Raster!B19</f>
        <v>83</v>
      </c>
      <c r="D399" s="289" t="str">
        <f>Raster!C19</f>
        <v>Drauz, Simon</v>
      </c>
      <c r="E399" s="290"/>
      <c r="F399" s="290"/>
      <c r="G399" s="290"/>
      <c r="H399" s="290"/>
      <c r="I399" s="290"/>
      <c r="J399" s="291"/>
      <c r="L399" s="136"/>
      <c r="M399" s="1" t="s">
        <v>106</v>
      </c>
      <c r="N399" s="141"/>
      <c r="P399" s="138"/>
      <c r="Q399" s="138"/>
      <c r="R399" s="287"/>
      <c r="S399" s="309"/>
      <c r="T399" s="310"/>
      <c r="U399" s="310"/>
      <c r="V399" s="310"/>
      <c r="W399" s="310"/>
      <c r="X399" s="310"/>
      <c r="Y399" s="310"/>
      <c r="Z399" s="138"/>
      <c r="AA399" s="138"/>
      <c r="AB399" s="1"/>
      <c r="AC399" s="1"/>
    </row>
    <row r="400" spans="1:29" ht="4.5" customHeight="1">
      <c r="A400" s="135"/>
      <c r="B400" s="138"/>
      <c r="C400" s="288"/>
      <c r="D400" s="290"/>
      <c r="E400" s="290"/>
      <c r="F400" s="290"/>
      <c r="G400" s="290"/>
      <c r="H400" s="290"/>
      <c r="I400" s="290"/>
      <c r="J400" s="291"/>
      <c r="M400" s="138"/>
      <c r="N400" s="139"/>
      <c r="P400" s="138"/>
      <c r="Q400" s="138"/>
      <c r="R400" s="308"/>
      <c r="S400" s="310"/>
      <c r="T400" s="310"/>
      <c r="U400" s="310"/>
      <c r="V400" s="310"/>
      <c r="W400" s="310"/>
      <c r="X400" s="310"/>
      <c r="Y400" s="310"/>
      <c r="Z400" s="138"/>
      <c r="AA400" s="138"/>
      <c r="AB400" s="138"/>
      <c r="AC400" s="138"/>
    </row>
    <row r="401" spans="1:29" ht="9.75" customHeight="1">
      <c r="A401" s="135"/>
      <c r="B401" s="138"/>
      <c r="C401" s="288"/>
      <c r="D401" s="290"/>
      <c r="E401" s="290"/>
      <c r="F401" s="290"/>
      <c r="G401" s="290"/>
      <c r="H401" s="290"/>
      <c r="I401" s="290"/>
      <c r="J401" s="291"/>
      <c r="L401" s="136"/>
      <c r="M401" s="1" t="s">
        <v>107</v>
      </c>
      <c r="N401" s="141"/>
      <c r="P401" s="138"/>
      <c r="Q401" s="138"/>
      <c r="R401" s="308"/>
      <c r="S401" s="310"/>
      <c r="T401" s="310"/>
      <c r="U401" s="310"/>
      <c r="V401" s="310"/>
      <c r="W401" s="310"/>
      <c r="X401" s="310"/>
      <c r="Y401" s="310"/>
      <c r="Z401" s="138"/>
      <c r="AA401" s="138"/>
      <c r="AB401" s="1"/>
      <c r="AC401" s="1"/>
    </row>
    <row r="402" spans="1:29" ht="4.5" customHeight="1">
      <c r="A402" s="135"/>
      <c r="B402" s="138"/>
      <c r="C402" s="288"/>
      <c r="D402" s="290"/>
      <c r="E402" s="290"/>
      <c r="F402" s="290"/>
      <c r="G402" s="290"/>
      <c r="H402" s="290"/>
      <c r="I402" s="290"/>
      <c r="J402" s="291"/>
      <c r="M402" s="138"/>
      <c r="N402" s="139"/>
      <c r="P402" s="138"/>
      <c r="Q402" s="138"/>
      <c r="R402" s="308"/>
      <c r="S402" s="310"/>
      <c r="T402" s="310"/>
      <c r="U402" s="310"/>
      <c r="V402" s="310"/>
      <c r="W402" s="310"/>
      <c r="X402" s="310"/>
      <c r="Y402" s="310"/>
      <c r="Z402" s="138"/>
      <c r="AA402" s="138"/>
      <c r="AB402" s="138"/>
      <c r="AC402" s="138"/>
    </row>
    <row r="403" spans="1:29" ht="9.75" customHeight="1">
      <c r="A403" s="135"/>
      <c r="B403" s="138"/>
      <c r="C403" s="288"/>
      <c r="D403" s="290"/>
      <c r="E403" s="290"/>
      <c r="F403" s="290"/>
      <c r="G403" s="290"/>
      <c r="H403" s="290"/>
      <c r="I403" s="290"/>
      <c r="J403" s="291"/>
      <c r="L403" s="142"/>
      <c r="M403" s="1" t="s">
        <v>107</v>
      </c>
      <c r="N403" s="141"/>
      <c r="P403" s="138"/>
      <c r="Q403" s="138"/>
      <c r="R403" s="308"/>
      <c r="S403" s="310"/>
      <c r="T403" s="310"/>
      <c r="U403" s="310"/>
      <c r="V403" s="310"/>
      <c r="W403" s="310"/>
      <c r="X403" s="310"/>
      <c r="Y403" s="310"/>
      <c r="Z403" s="138"/>
      <c r="AA403" s="138"/>
      <c r="AB403" s="1"/>
      <c r="AC403" s="1"/>
    </row>
    <row r="404" spans="1:29" ht="4.5" customHeight="1">
      <c r="A404" s="97"/>
      <c r="B404" s="98"/>
      <c r="C404" s="98"/>
      <c r="D404" s="98"/>
      <c r="E404" s="98"/>
      <c r="F404" s="98"/>
      <c r="G404" s="98"/>
      <c r="H404" s="98"/>
      <c r="I404" s="98"/>
      <c r="J404" s="139"/>
      <c r="L404" s="96"/>
      <c r="M404" s="143"/>
      <c r="N404" s="141"/>
      <c r="P404" s="138"/>
      <c r="Q404" s="138"/>
      <c r="R404" s="138"/>
      <c r="S404" s="138"/>
      <c r="T404" s="138"/>
      <c r="U404" s="138"/>
      <c r="V404" s="138"/>
      <c r="W404" s="138"/>
      <c r="X404" s="138"/>
      <c r="Y404" s="138"/>
      <c r="Z404" s="138"/>
      <c r="AA404" s="138"/>
      <c r="AB404" s="1"/>
      <c r="AC404" s="1"/>
    </row>
    <row r="405" spans="1:29" ht="12.75" customHeight="1">
      <c r="A405" s="95"/>
      <c r="B405" s="96"/>
      <c r="C405" s="96"/>
      <c r="D405" s="140" t="s">
        <v>108</v>
      </c>
      <c r="E405" s="96"/>
      <c r="F405" s="140"/>
      <c r="G405" s="140"/>
      <c r="H405" s="96"/>
      <c r="I405" s="96"/>
      <c r="J405" s="131"/>
      <c r="K405" s="96"/>
      <c r="L405" s="96"/>
      <c r="M405" s="96"/>
      <c r="N405" s="131"/>
      <c r="P405" s="138"/>
      <c r="Q405" s="138"/>
      <c r="R405" s="138"/>
      <c r="S405" s="1"/>
      <c r="T405" s="138"/>
      <c r="U405" s="1"/>
      <c r="V405" s="1"/>
      <c r="W405" s="138"/>
      <c r="X405" s="138"/>
      <c r="Y405" s="138"/>
      <c r="Z405" s="138"/>
      <c r="AA405" s="138"/>
      <c r="AB405" s="138"/>
      <c r="AC405" s="138"/>
    </row>
    <row r="406" spans="1:29" ht="4.5" customHeight="1">
      <c r="A406" s="135"/>
      <c r="B406" s="138"/>
      <c r="C406" s="138"/>
      <c r="D406" s="138"/>
      <c r="E406" s="138"/>
      <c r="F406" s="138"/>
      <c r="G406" s="138"/>
      <c r="H406" s="138"/>
      <c r="I406" s="138"/>
      <c r="J406" s="139"/>
      <c r="K406" s="138"/>
      <c r="L406" s="138"/>
      <c r="M406" s="138"/>
      <c r="N406" s="139"/>
      <c r="P406" s="138"/>
      <c r="Q406" s="138"/>
      <c r="R406" s="138"/>
      <c r="S406" s="138"/>
      <c r="T406" s="138"/>
      <c r="U406" s="138"/>
      <c r="V406" s="138"/>
      <c r="W406" s="138"/>
      <c r="X406" s="138"/>
      <c r="Y406" s="138"/>
      <c r="Z406" s="138"/>
      <c r="AA406" s="138"/>
      <c r="AB406" s="138"/>
      <c r="AC406" s="138"/>
    </row>
    <row r="407" spans="1:29" ht="9.75" customHeight="1">
      <c r="A407" s="135"/>
      <c r="B407" s="138"/>
      <c r="C407" s="138"/>
      <c r="D407" s="292"/>
      <c r="E407" s="293"/>
      <c r="F407" s="293"/>
      <c r="G407" s="293"/>
      <c r="H407" s="293"/>
      <c r="I407" s="293"/>
      <c r="J407" s="294"/>
      <c r="K407" s="138"/>
      <c r="L407" s="136"/>
      <c r="M407" s="1" t="s">
        <v>106</v>
      </c>
      <c r="N407" s="141"/>
      <c r="P407" s="138"/>
      <c r="Q407" s="138"/>
      <c r="R407" s="138"/>
      <c r="S407" s="292"/>
      <c r="T407" s="292"/>
      <c r="U407" s="292"/>
      <c r="V407" s="292"/>
      <c r="W407" s="292"/>
      <c r="X407" s="292"/>
      <c r="Y407" s="292"/>
      <c r="Z407" s="138"/>
      <c r="AA407" s="138"/>
      <c r="AB407" s="1"/>
      <c r="AC407" s="1"/>
    </row>
    <row r="408" spans="1:29" ht="4.5" customHeight="1">
      <c r="A408" s="135"/>
      <c r="B408" s="138"/>
      <c r="C408" s="138"/>
      <c r="D408" s="293"/>
      <c r="E408" s="293"/>
      <c r="F408" s="293"/>
      <c r="G408" s="293"/>
      <c r="H408" s="293"/>
      <c r="I408" s="293"/>
      <c r="J408" s="294"/>
      <c r="K408" s="138"/>
      <c r="L408" s="138"/>
      <c r="M408" s="138"/>
      <c r="N408" s="139"/>
      <c r="P408" s="138"/>
      <c r="Q408" s="138"/>
      <c r="R408" s="138"/>
      <c r="S408" s="292"/>
      <c r="T408" s="292"/>
      <c r="U408" s="292"/>
      <c r="V408" s="292"/>
      <c r="W408" s="292"/>
      <c r="X408" s="292"/>
      <c r="Y408" s="292"/>
      <c r="Z408" s="138"/>
      <c r="AA408" s="138"/>
      <c r="AB408" s="138"/>
      <c r="AC408" s="138"/>
    </row>
    <row r="409" spans="1:29" ht="9.75" customHeight="1">
      <c r="A409" s="135"/>
      <c r="B409" s="138"/>
      <c r="C409" s="138"/>
      <c r="D409" s="293"/>
      <c r="E409" s="293"/>
      <c r="F409" s="293"/>
      <c r="G409" s="293"/>
      <c r="H409" s="293"/>
      <c r="I409" s="293"/>
      <c r="J409" s="294"/>
      <c r="K409" s="138"/>
      <c r="L409" s="136"/>
      <c r="M409" s="1" t="s">
        <v>109</v>
      </c>
      <c r="N409" s="141"/>
      <c r="P409" s="138"/>
      <c r="Q409" s="138"/>
      <c r="R409" s="138"/>
      <c r="S409" s="292"/>
      <c r="T409" s="292"/>
      <c r="U409" s="292"/>
      <c r="V409" s="292"/>
      <c r="W409" s="292"/>
      <c r="X409" s="292"/>
      <c r="Y409" s="292"/>
      <c r="Z409" s="138"/>
      <c r="AA409" s="138"/>
      <c r="AB409" s="1"/>
      <c r="AC409" s="1"/>
    </row>
    <row r="410" spans="1:29" ht="4.5" customHeight="1">
      <c r="A410" s="97"/>
      <c r="B410" s="98"/>
      <c r="C410" s="98"/>
      <c r="D410" s="98"/>
      <c r="E410" s="98"/>
      <c r="F410" s="98"/>
      <c r="G410" s="98"/>
      <c r="H410" s="98"/>
      <c r="I410" s="98"/>
      <c r="J410" s="144"/>
      <c r="K410" s="98"/>
      <c r="L410" s="98"/>
      <c r="M410" s="98"/>
      <c r="N410" s="144"/>
      <c r="P410" s="138"/>
      <c r="Q410" s="138"/>
      <c r="R410" s="138"/>
      <c r="S410" s="138"/>
      <c r="T410" s="138"/>
      <c r="U410" s="138"/>
      <c r="V410" s="138"/>
      <c r="W410" s="138"/>
      <c r="X410" s="138"/>
      <c r="Y410" s="138"/>
      <c r="Z410" s="138"/>
      <c r="AA410" s="138"/>
      <c r="AB410" s="138"/>
      <c r="AC410" s="138"/>
    </row>
    <row r="411" spans="1:29" ht="4.5" customHeight="1">
      <c r="A411" s="138"/>
      <c r="B411" s="138"/>
      <c r="C411" s="138"/>
      <c r="D411" s="138"/>
      <c r="E411" s="138"/>
      <c r="F411" s="138"/>
      <c r="G411" s="138"/>
      <c r="H411" s="138"/>
      <c r="I411" s="138"/>
      <c r="J411" s="138"/>
      <c r="K411" s="138"/>
      <c r="L411" s="138"/>
      <c r="M411" s="138"/>
      <c r="N411" s="138"/>
      <c r="P411" s="138"/>
      <c r="Q411" s="138"/>
      <c r="R411" s="138"/>
      <c r="S411" s="138"/>
      <c r="T411" s="138"/>
      <c r="U411" s="138"/>
      <c r="V411" s="138"/>
      <c r="W411" s="138"/>
      <c r="X411" s="138"/>
      <c r="Y411" s="138"/>
      <c r="Z411" s="138"/>
      <c r="AA411" s="138"/>
      <c r="AB411" s="138"/>
      <c r="AC411" s="138"/>
    </row>
    <row r="412" spans="1:29" ht="12.75" customHeight="1">
      <c r="A412" s="301" t="s">
        <v>111</v>
      </c>
      <c r="B412" s="302"/>
      <c r="C412" s="303"/>
      <c r="D412" s="145" t="s">
        <v>64</v>
      </c>
      <c r="E412" s="146"/>
      <c r="F412" s="146"/>
      <c r="G412" s="146"/>
      <c r="H412" s="146"/>
      <c r="I412" s="146"/>
      <c r="J412" s="146"/>
      <c r="K412" s="146"/>
      <c r="L412" s="146"/>
      <c r="M412" s="146"/>
      <c r="N412" s="147"/>
      <c r="P412" s="286"/>
      <c r="Q412" s="308"/>
      <c r="R412" s="308"/>
      <c r="S412" s="176"/>
      <c r="T412" s="177"/>
      <c r="U412" s="177"/>
      <c r="V412" s="177"/>
      <c r="W412" s="177"/>
      <c r="X412" s="177"/>
      <c r="Y412" s="177"/>
      <c r="Z412" s="177"/>
      <c r="AA412" s="177"/>
      <c r="AB412" s="177"/>
      <c r="AC412" s="177"/>
    </row>
    <row r="413" spans="1:29" ht="12.75" customHeight="1">
      <c r="A413" s="304"/>
      <c r="B413" s="305"/>
      <c r="C413" s="306"/>
      <c r="D413" s="148" t="s">
        <v>66</v>
      </c>
      <c r="E413" s="149" t="s">
        <v>67</v>
      </c>
      <c r="F413" s="147"/>
      <c r="G413" s="150" t="s">
        <v>68</v>
      </c>
      <c r="H413" s="149" t="s">
        <v>69</v>
      </c>
      <c r="I413" s="151"/>
      <c r="J413" s="150" t="s">
        <v>70</v>
      </c>
      <c r="K413" s="149" t="s">
        <v>112</v>
      </c>
      <c r="L413" s="146"/>
      <c r="M413" s="147"/>
      <c r="N413" s="150" t="s">
        <v>113</v>
      </c>
      <c r="P413" s="308"/>
      <c r="Q413" s="308"/>
      <c r="R413" s="308"/>
      <c r="S413" s="178"/>
      <c r="T413" s="179"/>
      <c r="U413" s="177"/>
      <c r="V413" s="178"/>
      <c r="W413" s="179"/>
      <c r="X413" s="179"/>
      <c r="Y413" s="186"/>
      <c r="Z413" s="187"/>
      <c r="AA413" s="188"/>
      <c r="AB413" s="188"/>
      <c r="AC413" s="186"/>
    </row>
    <row r="414" spans="1:29" ht="18" customHeight="1">
      <c r="A414" s="95"/>
      <c r="B414" s="152">
        <v>1</v>
      </c>
      <c r="C414" s="152"/>
      <c r="D414" s="142"/>
      <c r="E414" s="96"/>
      <c r="F414" s="131"/>
      <c r="G414" s="131"/>
      <c r="H414" s="96"/>
      <c r="I414" s="131"/>
      <c r="J414" s="131"/>
      <c r="K414" s="153"/>
      <c r="L414" s="153"/>
      <c r="M414" s="154"/>
      <c r="N414" s="154"/>
      <c r="P414" s="138"/>
      <c r="Q414" s="180"/>
      <c r="R414" s="180"/>
      <c r="S414" s="138"/>
      <c r="T414" s="138"/>
      <c r="U414" s="138"/>
      <c r="V414" s="138"/>
      <c r="W414" s="138"/>
      <c r="X414" s="138"/>
      <c r="Y414" s="181"/>
      <c r="Z414" s="181"/>
      <c r="AA414" s="181"/>
      <c r="AB414" s="181"/>
      <c r="AC414" s="181"/>
    </row>
    <row r="415" spans="1:29" ht="18" customHeight="1">
      <c r="A415" s="155"/>
      <c r="B415" s="156">
        <v>2</v>
      </c>
      <c r="C415" s="156"/>
      <c r="D415" s="136"/>
      <c r="E415" s="63"/>
      <c r="F415" s="157"/>
      <c r="G415" s="157"/>
      <c r="H415" s="63"/>
      <c r="I415" s="157"/>
      <c r="J415" s="157"/>
      <c r="K415" s="158"/>
      <c r="L415" s="158"/>
      <c r="M415" s="159"/>
      <c r="N415" s="159"/>
      <c r="P415" s="138"/>
      <c r="Q415" s="180"/>
      <c r="R415" s="180"/>
      <c r="S415" s="138"/>
      <c r="T415" s="138"/>
      <c r="U415" s="138"/>
      <c r="V415" s="138"/>
      <c r="W415" s="138"/>
      <c r="X415" s="138"/>
      <c r="Y415" s="181"/>
      <c r="Z415" s="181"/>
      <c r="AA415" s="181"/>
      <c r="AB415" s="181"/>
      <c r="AC415" s="181"/>
    </row>
    <row r="416" spans="1:29" ht="9" customHeight="1">
      <c r="A416" s="96"/>
      <c r="B416" s="96"/>
      <c r="C416" s="96"/>
      <c r="D416" s="96"/>
      <c r="E416" s="96"/>
      <c r="F416" s="96"/>
      <c r="G416" s="96"/>
      <c r="H416" s="96"/>
      <c r="I416" s="96"/>
      <c r="J416" s="96"/>
      <c r="K416" s="96"/>
      <c r="L416" s="96"/>
      <c r="M416" s="96"/>
      <c r="N416" s="96"/>
      <c r="P416" s="138"/>
      <c r="Q416" s="138"/>
      <c r="R416" s="138"/>
      <c r="S416" s="138"/>
      <c r="T416" s="138"/>
      <c r="U416" s="138"/>
      <c r="V416" s="138"/>
      <c r="W416" s="138"/>
      <c r="X416" s="138"/>
      <c r="Y416" s="138"/>
      <c r="Z416" s="138"/>
      <c r="AA416" s="138"/>
      <c r="AB416" s="138"/>
      <c r="AC416" s="138"/>
    </row>
    <row r="417" spans="2:29" ht="18" customHeight="1">
      <c r="B417" s="160" t="s">
        <v>114</v>
      </c>
      <c r="D417" s="161"/>
      <c r="E417" s="161"/>
      <c r="F417" s="161"/>
      <c r="G417" s="161"/>
      <c r="I417" s="160" t="s">
        <v>115</v>
      </c>
      <c r="J417" s="161"/>
      <c r="K417" s="162" t="s">
        <v>48</v>
      </c>
      <c r="L417" s="161"/>
      <c r="M417" s="161"/>
      <c r="N417" s="162" t="s">
        <v>116</v>
      </c>
      <c r="P417" s="138"/>
      <c r="Q417" s="182"/>
      <c r="R417" s="138"/>
      <c r="S417" s="138"/>
      <c r="T417" s="138"/>
      <c r="U417" s="138"/>
      <c r="V417" s="138"/>
      <c r="W417" s="138"/>
      <c r="X417" s="182"/>
      <c r="Y417" s="138"/>
      <c r="Z417" s="173"/>
      <c r="AA417" s="138"/>
      <c r="AB417" s="138"/>
      <c r="AC417" s="173"/>
    </row>
    <row r="418" spans="16:29" ht="9.75" customHeight="1">
      <c r="P418" s="138"/>
      <c r="Q418" s="138"/>
      <c r="R418" s="138"/>
      <c r="S418" s="138"/>
      <c r="T418" s="138"/>
      <c r="U418" s="138"/>
      <c r="V418" s="138"/>
      <c r="W418" s="138"/>
      <c r="X418" s="138"/>
      <c r="Y418" s="138"/>
      <c r="Z418" s="138"/>
      <c r="AA418" s="138"/>
      <c r="AB418" s="138"/>
      <c r="AC418" s="138"/>
    </row>
    <row r="419" spans="1:29" ht="9.75" customHeight="1">
      <c r="A419" s="163" t="s">
        <v>117</v>
      </c>
      <c r="B419" s="146"/>
      <c r="C419" s="146"/>
      <c r="D419" s="146"/>
      <c r="E419" s="146"/>
      <c r="F419" s="146"/>
      <c r="G419" s="146"/>
      <c r="H419" s="164" t="s">
        <v>118</v>
      </c>
      <c r="I419" s="146"/>
      <c r="J419" s="146"/>
      <c r="K419" s="146"/>
      <c r="L419" s="146"/>
      <c r="M419" s="146"/>
      <c r="N419" s="147"/>
      <c r="P419" s="183"/>
      <c r="Q419" s="177"/>
      <c r="R419" s="177"/>
      <c r="S419" s="177"/>
      <c r="T419" s="177"/>
      <c r="U419" s="177"/>
      <c r="V419" s="177"/>
      <c r="W419" s="184"/>
      <c r="X419" s="177"/>
      <c r="Y419" s="177"/>
      <c r="Z419" s="177"/>
      <c r="AA419" s="177"/>
      <c r="AB419" s="177"/>
      <c r="AC419" s="177"/>
    </row>
    <row r="420" spans="1:29" ht="15.75" customHeight="1">
      <c r="A420" s="165"/>
      <c r="B420" s="298"/>
      <c r="C420" s="299"/>
      <c r="D420" s="299"/>
      <c r="E420" s="299"/>
      <c r="F420" s="299"/>
      <c r="G420" s="300"/>
      <c r="H420" s="166"/>
      <c r="I420" s="138"/>
      <c r="J420" s="138"/>
      <c r="K420" s="138"/>
      <c r="L420" s="138"/>
      <c r="M420" s="138"/>
      <c r="N420" s="139"/>
      <c r="P420" s="1"/>
      <c r="Q420" s="292"/>
      <c r="R420" s="307"/>
      <c r="S420" s="307"/>
      <c r="T420" s="307"/>
      <c r="U420" s="307"/>
      <c r="V420" s="307"/>
      <c r="W420" s="184"/>
      <c r="X420" s="138"/>
      <c r="Y420" s="138"/>
      <c r="Z420" s="138"/>
      <c r="AA420" s="138"/>
      <c r="AB420" s="138"/>
      <c r="AC420" s="138"/>
    </row>
    <row r="421" spans="1:29" ht="9.75" customHeight="1">
      <c r="A421" s="167" t="s">
        <v>119</v>
      </c>
      <c r="B421" s="96"/>
      <c r="C421" s="96"/>
      <c r="D421" s="96"/>
      <c r="E421" s="96"/>
      <c r="F421" s="96"/>
      <c r="G421" s="131"/>
      <c r="H421" s="168" t="s">
        <v>120</v>
      </c>
      <c r="I421" s="63"/>
      <c r="J421" s="157"/>
      <c r="K421" s="63"/>
      <c r="L421" s="169" t="s">
        <v>121</v>
      </c>
      <c r="M421" s="63"/>
      <c r="N421" s="157"/>
      <c r="P421" s="1"/>
      <c r="Q421" s="138"/>
      <c r="R421" s="138"/>
      <c r="S421" s="138"/>
      <c r="T421" s="138"/>
      <c r="U421" s="138"/>
      <c r="V421" s="138"/>
      <c r="W421" s="185"/>
      <c r="X421" s="138"/>
      <c r="Y421" s="138"/>
      <c r="Z421" s="138"/>
      <c r="AA421" s="185"/>
      <c r="AB421" s="138"/>
      <c r="AC421" s="138"/>
    </row>
    <row r="422" spans="1:29" ht="19.5" customHeight="1">
      <c r="A422" s="97"/>
      <c r="B422" s="298"/>
      <c r="C422" s="299"/>
      <c r="D422" s="299"/>
      <c r="E422" s="299"/>
      <c r="F422" s="299"/>
      <c r="G422" s="300"/>
      <c r="H422" s="97"/>
      <c r="I422" s="98"/>
      <c r="J422" s="157"/>
      <c r="K422" s="98"/>
      <c r="L422" s="98"/>
      <c r="M422" s="98"/>
      <c r="N422" s="144"/>
      <c r="P422" s="138"/>
      <c r="Q422" s="292"/>
      <c r="R422" s="307"/>
      <c r="S422" s="307"/>
      <c r="T422" s="307"/>
      <c r="U422" s="307"/>
      <c r="V422" s="307"/>
      <c r="W422" s="138"/>
      <c r="X422" s="138"/>
      <c r="Y422" s="138"/>
      <c r="Z422" s="138"/>
      <c r="AA422" s="138"/>
      <c r="AB422" s="138"/>
      <c r="AC422" s="138"/>
    </row>
    <row r="423" spans="1:29" ht="12.75" customHeight="1">
      <c r="A423" t="str">
        <f>$A$52</f>
        <v>Offenburg</v>
      </c>
      <c r="M423" s="311">
        <f>$M$52</f>
        <v>40677</v>
      </c>
      <c r="N423" s="270"/>
      <c r="P423" s="138"/>
      <c r="Q423" s="138"/>
      <c r="R423" s="138"/>
      <c r="S423" s="138"/>
      <c r="T423" s="138"/>
      <c r="U423" s="138"/>
      <c r="V423" s="138"/>
      <c r="W423" s="138"/>
      <c r="X423" s="138"/>
      <c r="Y423" s="138"/>
      <c r="Z423" s="138"/>
      <c r="AA423" s="138"/>
      <c r="AB423" s="314"/>
      <c r="AC423" s="315"/>
    </row>
    <row r="424" ht="12.75" customHeight="1"/>
    <row r="425" spans="1:29" ht="24" customHeight="1">
      <c r="A425" s="128" t="s">
        <v>125</v>
      </c>
      <c r="B425" s="129"/>
      <c r="C425" s="129"/>
      <c r="D425" s="129"/>
      <c r="E425" s="129"/>
      <c r="F425" s="129"/>
      <c r="G425" s="129"/>
      <c r="H425" s="129"/>
      <c r="I425" s="129"/>
      <c r="J425" s="129"/>
      <c r="K425" s="129"/>
      <c r="L425" s="129"/>
      <c r="M425" s="129"/>
      <c r="N425" s="129"/>
      <c r="P425" s="128" t="str">
        <f>A425</f>
        <v>Schiedrichterzettel - Runde 5</v>
      </c>
      <c r="Q425" s="129"/>
      <c r="R425" s="129"/>
      <c r="S425" s="129"/>
      <c r="T425" s="129"/>
      <c r="U425" s="129"/>
      <c r="V425" s="129"/>
      <c r="W425" s="129"/>
      <c r="X425" s="129"/>
      <c r="Y425" s="129"/>
      <c r="Z425" s="129"/>
      <c r="AA425" s="129"/>
      <c r="AB425" s="129"/>
      <c r="AC425" s="129"/>
    </row>
    <row r="426" spans="1:29" ht="15.75" customHeight="1">
      <c r="A426" s="130" t="s">
        <v>97</v>
      </c>
      <c r="B426" s="96"/>
      <c r="C426" s="96"/>
      <c r="D426" s="131"/>
      <c r="E426" s="132" t="s">
        <v>98</v>
      </c>
      <c r="F426" s="96"/>
      <c r="G426" s="131"/>
      <c r="H426" s="130" t="s">
        <v>99</v>
      </c>
      <c r="I426" s="96"/>
      <c r="J426" s="132"/>
      <c r="K426" s="131"/>
      <c r="L426" s="132" t="s">
        <v>100</v>
      </c>
      <c r="M426" s="96"/>
      <c r="N426" s="131"/>
      <c r="P426" s="130" t="s">
        <v>97</v>
      </c>
      <c r="Q426" s="96"/>
      <c r="R426" s="96"/>
      <c r="S426" s="131"/>
      <c r="T426" s="132" t="s">
        <v>98</v>
      </c>
      <c r="U426" s="96"/>
      <c r="V426" s="131"/>
      <c r="W426" s="130" t="s">
        <v>99</v>
      </c>
      <c r="X426" s="96"/>
      <c r="Y426" s="132"/>
      <c r="Z426" s="131"/>
      <c r="AA426" s="132" t="s">
        <v>100</v>
      </c>
      <c r="AB426" s="96"/>
      <c r="AC426" s="131"/>
    </row>
    <row r="427" spans="1:29" ht="18" customHeight="1">
      <c r="A427" s="97"/>
      <c r="B427" s="98"/>
      <c r="C427" s="284">
        <f>$C$3</f>
        <v>40677</v>
      </c>
      <c r="D427" s="281"/>
      <c r="E427" s="98"/>
      <c r="F427" s="280"/>
      <c r="G427" s="281"/>
      <c r="H427" s="282" t="str">
        <f>$H$3</f>
        <v>Gruppe B</v>
      </c>
      <c r="I427" s="283"/>
      <c r="J427" s="283"/>
      <c r="K427" s="281"/>
      <c r="L427" s="282"/>
      <c r="M427" s="283"/>
      <c r="N427" s="281"/>
      <c r="P427" s="97"/>
      <c r="Q427" s="98"/>
      <c r="R427" s="284">
        <f>$C$3</f>
        <v>40677</v>
      </c>
      <c r="S427" s="281"/>
      <c r="T427" s="98"/>
      <c r="U427" s="280"/>
      <c r="V427" s="281"/>
      <c r="W427" s="282" t="str">
        <f>$H$3</f>
        <v>Gruppe B</v>
      </c>
      <c r="X427" s="283"/>
      <c r="Y427" s="283"/>
      <c r="Z427" s="281"/>
      <c r="AA427" s="282"/>
      <c r="AB427" s="283"/>
      <c r="AC427" s="281"/>
    </row>
    <row r="428" spans="1:29" ht="24.75" customHeight="1">
      <c r="A428" s="134"/>
      <c r="B428" s="133" t="str">
        <f>$B$4</f>
        <v>BaWü JG-RLT Top24</v>
      </c>
      <c r="L428" s="295" t="str">
        <f>$L$4</f>
        <v>Jungen U12</v>
      </c>
      <c r="M428" s="295"/>
      <c r="N428" s="295"/>
      <c r="P428" s="134"/>
      <c r="Q428" s="133" t="str">
        <f>$B$4</f>
        <v>BaWü JG-RLT Top24</v>
      </c>
      <c r="AA428" s="295" t="str">
        <f>$L$4</f>
        <v>Jungen U12</v>
      </c>
      <c r="AB428" s="295"/>
      <c r="AC428" s="295"/>
    </row>
    <row r="429" spans="1:29" ht="4.5" customHeight="1">
      <c r="A429" s="95"/>
      <c r="B429" s="96"/>
      <c r="C429" s="96"/>
      <c r="D429" s="96"/>
      <c r="E429" s="96"/>
      <c r="F429" s="96"/>
      <c r="G429" s="96"/>
      <c r="H429" s="96"/>
      <c r="I429" s="96"/>
      <c r="J429" s="96"/>
      <c r="K429" s="96"/>
      <c r="L429" s="96"/>
      <c r="M429" s="96"/>
      <c r="N429" s="131"/>
      <c r="P429" s="95"/>
      <c r="Q429" s="96"/>
      <c r="R429" s="96"/>
      <c r="S429" s="96"/>
      <c r="T429" s="96"/>
      <c r="U429" s="96"/>
      <c r="V429" s="96"/>
      <c r="W429" s="96"/>
      <c r="X429" s="96"/>
      <c r="Y429" s="96"/>
      <c r="Z429" s="96"/>
      <c r="AA429" s="96"/>
      <c r="AB429" s="96"/>
      <c r="AC429" s="131"/>
    </row>
    <row r="430" spans="1:29" ht="9.75" customHeight="1">
      <c r="A430" s="135"/>
      <c r="B430" s="136"/>
      <c r="C430" s="137" t="s">
        <v>101</v>
      </c>
      <c r="D430" s="137"/>
      <c r="E430" s="136"/>
      <c r="F430" s="137" t="s">
        <v>102</v>
      </c>
      <c r="G430" s="137"/>
      <c r="H430" s="136"/>
      <c r="I430" s="137" t="s">
        <v>103</v>
      </c>
      <c r="J430" s="137"/>
      <c r="K430" s="137"/>
      <c r="M430" s="138"/>
      <c r="N430" s="139"/>
      <c r="P430" s="135"/>
      <c r="Q430" s="136"/>
      <c r="R430" s="137" t="s">
        <v>101</v>
      </c>
      <c r="S430" s="137"/>
      <c r="T430" s="136"/>
      <c r="U430" s="137" t="s">
        <v>102</v>
      </c>
      <c r="V430" s="137"/>
      <c r="W430" s="136"/>
      <c r="X430" s="137" t="s">
        <v>103</v>
      </c>
      <c r="Y430" s="137"/>
      <c r="Z430" s="137"/>
      <c r="AB430" s="138"/>
      <c r="AC430" s="139"/>
    </row>
    <row r="431" spans="1:29" ht="4.5" customHeight="1">
      <c r="A431" s="135"/>
      <c r="M431" s="138"/>
      <c r="N431" s="139"/>
      <c r="P431" s="135"/>
      <c r="AB431" s="138"/>
      <c r="AC431" s="139"/>
    </row>
    <row r="432" spans="1:29" ht="12.75" customHeight="1">
      <c r="A432" s="95"/>
      <c r="B432" s="96"/>
      <c r="C432" s="140" t="s">
        <v>104</v>
      </c>
      <c r="D432" s="140" t="s">
        <v>105</v>
      </c>
      <c r="E432" s="96"/>
      <c r="F432" s="140"/>
      <c r="G432" s="140"/>
      <c r="H432" s="96"/>
      <c r="I432" s="96"/>
      <c r="J432" s="131"/>
      <c r="M432" s="138"/>
      <c r="N432" s="139"/>
      <c r="P432" s="95"/>
      <c r="Q432" s="96"/>
      <c r="R432" s="140" t="s">
        <v>104</v>
      </c>
      <c r="S432" s="140" t="s">
        <v>105</v>
      </c>
      <c r="T432" s="96"/>
      <c r="U432" s="140"/>
      <c r="V432" s="140"/>
      <c r="W432" s="96"/>
      <c r="X432" s="96"/>
      <c r="Y432" s="131"/>
      <c r="AB432" s="138"/>
      <c r="AC432" s="139"/>
    </row>
    <row r="433" spans="1:29" ht="4.5" customHeight="1">
      <c r="A433" s="135"/>
      <c r="B433" s="138"/>
      <c r="C433" s="1"/>
      <c r="D433" s="1"/>
      <c r="E433" s="138"/>
      <c r="F433" s="1"/>
      <c r="G433" s="1"/>
      <c r="H433" s="138"/>
      <c r="I433" s="138"/>
      <c r="J433" s="139"/>
      <c r="M433" s="138"/>
      <c r="N433" s="139"/>
      <c r="P433" s="135"/>
      <c r="Q433" s="138"/>
      <c r="R433" s="1"/>
      <c r="S433" s="1"/>
      <c r="T433" s="138"/>
      <c r="U433" s="1"/>
      <c r="V433" s="1"/>
      <c r="W433" s="138"/>
      <c r="X433" s="138"/>
      <c r="Y433" s="139"/>
      <c r="AB433" s="138"/>
      <c r="AC433" s="139"/>
    </row>
    <row r="434" spans="1:29" ht="9.75" customHeight="1">
      <c r="A434" s="135"/>
      <c r="B434" s="138"/>
      <c r="C434" s="287">
        <f>Raster!B15</f>
        <v>79</v>
      </c>
      <c r="D434" s="289" t="str">
        <f>Raster!C15</f>
        <v>Spitz, Marco </v>
      </c>
      <c r="E434" s="290"/>
      <c r="F434" s="290"/>
      <c r="G434" s="290"/>
      <c r="H434" s="290"/>
      <c r="I434" s="290"/>
      <c r="J434" s="291"/>
      <c r="L434" s="136"/>
      <c r="M434" s="1" t="s">
        <v>106</v>
      </c>
      <c r="N434" s="141"/>
      <c r="P434" s="135"/>
      <c r="Q434" s="138"/>
      <c r="R434" s="287">
        <f>Raster!B17</f>
        <v>81</v>
      </c>
      <c r="S434" s="289" t="str">
        <f>Raster!C17</f>
        <v>Engler, Linus</v>
      </c>
      <c r="T434" s="290"/>
      <c r="U434" s="290"/>
      <c r="V434" s="290"/>
      <c r="W434" s="290"/>
      <c r="X434" s="290"/>
      <c r="Y434" s="291"/>
      <c r="AA434" s="136"/>
      <c r="AB434" s="1" t="s">
        <v>106</v>
      </c>
      <c r="AC434" s="141"/>
    </row>
    <row r="435" spans="1:29" ht="4.5" customHeight="1">
      <c r="A435" s="135"/>
      <c r="B435" s="138"/>
      <c r="C435" s="288"/>
      <c r="D435" s="290"/>
      <c r="E435" s="290"/>
      <c r="F435" s="290"/>
      <c r="G435" s="290"/>
      <c r="H435" s="290"/>
      <c r="I435" s="290"/>
      <c r="J435" s="291"/>
      <c r="M435" s="138"/>
      <c r="N435" s="139"/>
      <c r="P435" s="135"/>
      <c r="Q435" s="138"/>
      <c r="R435" s="288"/>
      <c r="S435" s="290"/>
      <c r="T435" s="290"/>
      <c r="U435" s="290"/>
      <c r="V435" s="290"/>
      <c r="W435" s="290"/>
      <c r="X435" s="290"/>
      <c r="Y435" s="291"/>
      <c r="AB435" s="138"/>
      <c r="AC435" s="139"/>
    </row>
    <row r="436" spans="1:29" ht="9.75" customHeight="1">
      <c r="A436" s="135"/>
      <c r="B436" s="138"/>
      <c r="C436" s="288"/>
      <c r="D436" s="290"/>
      <c r="E436" s="290"/>
      <c r="F436" s="290"/>
      <c r="G436" s="290"/>
      <c r="H436" s="290"/>
      <c r="I436" s="290"/>
      <c r="J436" s="291"/>
      <c r="L436" s="136"/>
      <c r="M436" s="1" t="s">
        <v>107</v>
      </c>
      <c r="N436" s="141"/>
      <c r="P436" s="135"/>
      <c r="Q436" s="138"/>
      <c r="R436" s="288"/>
      <c r="S436" s="290"/>
      <c r="T436" s="290"/>
      <c r="U436" s="290"/>
      <c r="V436" s="290"/>
      <c r="W436" s="290"/>
      <c r="X436" s="290"/>
      <c r="Y436" s="291"/>
      <c r="AA436" s="136"/>
      <c r="AB436" s="1" t="s">
        <v>107</v>
      </c>
      <c r="AC436" s="141"/>
    </row>
    <row r="437" spans="1:29" ht="4.5" customHeight="1">
      <c r="A437" s="135"/>
      <c r="B437" s="138"/>
      <c r="C437" s="288"/>
      <c r="D437" s="290"/>
      <c r="E437" s="290"/>
      <c r="F437" s="290"/>
      <c r="G437" s="290"/>
      <c r="H437" s="290"/>
      <c r="I437" s="290"/>
      <c r="J437" s="291"/>
      <c r="M437" s="138"/>
      <c r="N437" s="139"/>
      <c r="P437" s="135"/>
      <c r="Q437" s="138"/>
      <c r="R437" s="288"/>
      <c r="S437" s="290"/>
      <c r="T437" s="290"/>
      <c r="U437" s="290"/>
      <c r="V437" s="290"/>
      <c r="W437" s="290"/>
      <c r="X437" s="290"/>
      <c r="Y437" s="291"/>
      <c r="AB437" s="138"/>
      <c r="AC437" s="139"/>
    </row>
    <row r="438" spans="1:29" ht="9.75" customHeight="1">
      <c r="A438" s="135"/>
      <c r="B438" s="138"/>
      <c r="C438" s="288"/>
      <c r="D438" s="290"/>
      <c r="E438" s="290"/>
      <c r="F438" s="290"/>
      <c r="G438" s="290"/>
      <c r="H438" s="290"/>
      <c r="I438" s="290"/>
      <c r="J438" s="291"/>
      <c r="L438" s="142"/>
      <c r="M438" s="1" t="s">
        <v>107</v>
      </c>
      <c r="N438" s="141"/>
      <c r="P438" s="135"/>
      <c r="Q438" s="138"/>
      <c r="R438" s="288"/>
      <c r="S438" s="290"/>
      <c r="T438" s="290"/>
      <c r="U438" s="290"/>
      <c r="V438" s="290"/>
      <c r="W438" s="290"/>
      <c r="X438" s="290"/>
      <c r="Y438" s="291"/>
      <c r="AA438" s="142"/>
      <c r="AB438" s="1" t="s">
        <v>107</v>
      </c>
      <c r="AC438" s="141"/>
    </row>
    <row r="439" spans="1:29" ht="4.5" customHeight="1">
      <c r="A439" s="97"/>
      <c r="B439" s="98"/>
      <c r="C439" s="98"/>
      <c r="D439" s="98"/>
      <c r="E439" s="98"/>
      <c r="F439" s="98"/>
      <c r="G439" s="98"/>
      <c r="H439" s="98"/>
      <c r="I439" s="98"/>
      <c r="J439" s="139"/>
      <c r="L439" s="96"/>
      <c r="M439" s="143"/>
      <c r="N439" s="141"/>
      <c r="P439" s="97"/>
      <c r="Q439" s="98"/>
      <c r="R439" s="98"/>
      <c r="S439" s="98"/>
      <c r="T439" s="98"/>
      <c r="U439" s="98"/>
      <c r="V439" s="98"/>
      <c r="W439" s="98"/>
      <c r="X439" s="98"/>
      <c r="Y439" s="139"/>
      <c r="AA439" s="96"/>
      <c r="AB439" s="143"/>
      <c r="AC439" s="141"/>
    </row>
    <row r="440" spans="1:29" ht="12.75" customHeight="1">
      <c r="A440" s="95"/>
      <c r="B440" s="96"/>
      <c r="C440" s="96"/>
      <c r="D440" s="140" t="s">
        <v>108</v>
      </c>
      <c r="E440" s="96"/>
      <c r="F440" s="140"/>
      <c r="G440" s="140"/>
      <c r="H440" s="96"/>
      <c r="I440" s="96"/>
      <c r="J440" s="131"/>
      <c r="K440" s="96"/>
      <c r="L440" s="96"/>
      <c r="M440" s="96"/>
      <c r="N440" s="131"/>
      <c r="P440" s="95"/>
      <c r="Q440" s="96"/>
      <c r="R440" s="96"/>
      <c r="S440" s="140" t="s">
        <v>108</v>
      </c>
      <c r="T440" s="96"/>
      <c r="U440" s="140"/>
      <c r="V440" s="140"/>
      <c r="W440" s="96"/>
      <c r="X440" s="96"/>
      <c r="Y440" s="131"/>
      <c r="Z440" s="96"/>
      <c r="AA440" s="96"/>
      <c r="AB440" s="96"/>
      <c r="AC440" s="131"/>
    </row>
    <row r="441" spans="1:29" ht="4.5" customHeight="1">
      <c r="A441" s="135"/>
      <c r="B441" s="138"/>
      <c r="C441" s="138"/>
      <c r="D441" s="138"/>
      <c r="E441" s="138"/>
      <c r="F441" s="138"/>
      <c r="G441" s="138"/>
      <c r="H441" s="138"/>
      <c r="I441" s="138"/>
      <c r="J441" s="139"/>
      <c r="K441" s="138"/>
      <c r="L441" s="138"/>
      <c r="M441" s="138"/>
      <c r="N441" s="139"/>
      <c r="P441" s="135"/>
      <c r="Q441" s="138"/>
      <c r="R441" s="138"/>
      <c r="S441" s="138"/>
      <c r="T441" s="138"/>
      <c r="U441" s="138"/>
      <c r="V441" s="138"/>
      <c r="W441" s="138"/>
      <c r="X441" s="138"/>
      <c r="Y441" s="139"/>
      <c r="Z441" s="138"/>
      <c r="AA441" s="138"/>
      <c r="AB441" s="138"/>
      <c r="AC441" s="139"/>
    </row>
    <row r="442" spans="1:29" ht="9.75" customHeight="1">
      <c r="A442" s="135"/>
      <c r="B442" s="138"/>
      <c r="C442" s="138"/>
      <c r="D442" s="292"/>
      <c r="E442" s="293"/>
      <c r="F442" s="293"/>
      <c r="G442" s="293"/>
      <c r="H442" s="293"/>
      <c r="I442" s="293"/>
      <c r="J442" s="294"/>
      <c r="K442" s="138"/>
      <c r="L442" s="136"/>
      <c r="M442" s="1" t="s">
        <v>106</v>
      </c>
      <c r="N442" s="141"/>
      <c r="P442" s="135"/>
      <c r="Q442" s="138"/>
      <c r="R442" s="138"/>
      <c r="S442" s="292"/>
      <c r="T442" s="293"/>
      <c r="U442" s="293"/>
      <c r="V442" s="293"/>
      <c r="W442" s="293"/>
      <c r="X442" s="293"/>
      <c r="Y442" s="294"/>
      <c r="Z442" s="138"/>
      <c r="AA442" s="136"/>
      <c r="AB442" s="1" t="s">
        <v>106</v>
      </c>
      <c r="AC442" s="141"/>
    </row>
    <row r="443" spans="1:29" ht="4.5" customHeight="1">
      <c r="A443" s="135"/>
      <c r="B443" s="138"/>
      <c r="C443" s="138"/>
      <c r="D443" s="293"/>
      <c r="E443" s="293"/>
      <c r="F443" s="293"/>
      <c r="G443" s="293"/>
      <c r="H443" s="293"/>
      <c r="I443" s="293"/>
      <c r="J443" s="294"/>
      <c r="K443" s="138"/>
      <c r="L443" s="138"/>
      <c r="M443" s="138"/>
      <c r="N443" s="139"/>
      <c r="P443" s="135"/>
      <c r="Q443" s="138"/>
      <c r="R443" s="138"/>
      <c r="S443" s="293"/>
      <c r="T443" s="293"/>
      <c r="U443" s="293"/>
      <c r="V443" s="293"/>
      <c r="W443" s="293"/>
      <c r="X443" s="293"/>
      <c r="Y443" s="294"/>
      <c r="Z443" s="138"/>
      <c r="AA443" s="138"/>
      <c r="AB443" s="138"/>
      <c r="AC443" s="139"/>
    </row>
    <row r="444" spans="1:29" ht="9.75" customHeight="1">
      <c r="A444" s="135"/>
      <c r="B444" s="138"/>
      <c r="C444" s="138"/>
      <c r="D444" s="293"/>
      <c r="E444" s="293"/>
      <c r="F444" s="293"/>
      <c r="G444" s="293"/>
      <c r="H444" s="293"/>
      <c r="I444" s="293"/>
      <c r="J444" s="294"/>
      <c r="K444" s="138"/>
      <c r="L444" s="136"/>
      <c r="M444" s="1" t="s">
        <v>109</v>
      </c>
      <c r="N444" s="141"/>
      <c r="P444" s="135"/>
      <c r="Q444" s="138"/>
      <c r="R444" s="138"/>
      <c r="S444" s="293"/>
      <c r="T444" s="293"/>
      <c r="U444" s="293"/>
      <c r="V444" s="293"/>
      <c r="W444" s="293"/>
      <c r="X444" s="293"/>
      <c r="Y444" s="294"/>
      <c r="Z444" s="138"/>
      <c r="AA444" s="136"/>
      <c r="AB444" s="1" t="s">
        <v>109</v>
      </c>
      <c r="AC444" s="141"/>
    </row>
    <row r="445" spans="1:29" ht="4.5" customHeight="1">
      <c r="A445" s="97"/>
      <c r="B445" s="98"/>
      <c r="C445" s="98"/>
      <c r="D445" s="98"/>
      <c r="E445" s="98"/>
      <c r="F445" s="98"/>
      <c r="G445" s="98"/>
      <c r="H445" s="98"/>
      <c r="I445" s="98"/>
      <c r="J445" s="144"/>
      <c r="K445" s="98"/>
      <c r="L445" s="98"/>
      <c r="M445" s="98"/>
      <c r="N445" s="139"/>
      <c r="P445" s="97"/>
      <c r="Q445" s="98"/>
      <c r="R445" s="98"/>
      <c r="S445" s="98"/>
      <c r="T445" s="98"/>
      <c r="U445" s="98"/>
      <c r="V445" s="98"/>
      <c r="W445" s="98"/>
      <c r="X445" s="98"/>
      <c r="Y445" s="144"/>
      <c r="Z445" s="98"/>
      <c r="AA445" s="98"/>
      <c r="AB445" s="98"/>
      <c r="AC445" s="139"/>
    </row>
    <row r="446" spans="13:29" ht="4.5" customHeight="1">
      <c r="M446" s="138"/>
      <c r="N446" s="63"/>
      <c r="AB446" s="138"/>
      <c r="AC446" s="63"/>
    </row>
    <row r="447" spans="1:29" ht="4.5" customHeight="1">
      <c r="A447" s="95"/>
      <c r="B447" s="96"/>
      <c r="C447" s="96"/>
      <c r="D447" s="96"/>
      <c r="E447" s="96"/>
      <c r="F447" s="96"/>
      <c r="G447" s="96"/>
      <c r="H447" s="96"/>
      <c r="I447" s="96"/>
      <c r="J447" s="96"/>
      <c r="K447" s="96"/>
      <c r="L447" s="96"/>
      <c r="M447" s="96"/>
      <c r="N447" s="139"/>
      <c r="P447" s="95"/>
      <c r="Q447" s="96"/>
      <c r="R447" s="96"/>
      <c r="S447" s="96"/>
      <c r="T447" s="96"/>
      <c r="U447" s="96"/>
      <c r="V447" s="96"/>
      <c r="W447" s="96"/>
      <c r="X447" s="96"/>
      <c r="Y447" s="96"/>
      <c r="Z447" s="96"/>
      <c r="AA447" s="96"/>
      <c r="AB447" s="96"/>
      <c r="AC447" s="139"/>
    </row>
    <row r="448" spans="1:29" ht="9.75" customHeight="1">
      <c r="A448" s="135"/>
      <c r="B448" s="136"/>
      <c r="C448" s="137" t="s">
        <v>101</v>
      </c>
      <c r="D448" s="137"/>
      <c r="E448" s="136"/>
      <c r="F448" s="137" t="s">
        <v>102</v>
      </c>
      <c r="G448" s="137"/>
      <c r="H448" s="136"/>
      <c r="I448" s="137" t="s">
        <v>103</v>
      </c>
      <c r="J448" s="137"/>
      <c r="K448" s="137"/>
      <c r="M448" s="138"/>
      <c r="N448" s="139"/>
      <c r="P448" s="135"/>
      <c r="Q448" s="136"/>
      <c r="R448" s="137" t="s">
        <v>101</v>
      </c>
      <c r="S448" s="137"/>
      <c r="T448" s="136"/>
      <c r="U448" s="137" t="s">
        <v>102</v>
      </c>
      <c r="V448" s="137"/>
      <c r="W448" s="136"/>
      <c r="X448" s="137" t="s">
        <v>103</v>
      </c>
      <c r="Y448" s="137"/>
      <c r="Z448" s="137"/>
      <c r="AB448" s="138"/>
      <c r="AC448" s="139"/>
    </row>
    <row r="449" spans="1:29" ht="4.5" customHeight="1">
      <c r="A449" s="135"/>
      <c r="M449" s="138"/>
      <c r="N449" s="139"/>
      <c r="P449" s="135"/>
      <c r="AB449" s="138"/>
      <c r="AC449" s="139"/>
    </row>
    <row r="450" spans="1:29" ht="12.75" customHeight="1">
      <c r="A450" s="95"/>
      <c r="B450" s="96"/>
      <c r="C450" s="140" t="s">
        <v>104</v>
      </c>
      <c r="D450" s="140" t="s">
        <v>110</v>
      </c>
      <c r="E450" s="96"/>
      <c r="F450" s="140"/>
      <c r="G450" s="140"/>
      <c r="H450" s="96"/>
      <c r="I450" s="96"/>
      <c r="J450" s="131"/>
      <c r="M450" s="138"/>
      <c r="N450" s="139"/>
      <c r="P450" s="95"/>
      <c r="Q450" s="96"/>
      <c r="R450" s="140" t="s">
        <v>104</v>
      </c>
      <c r="S450" s="140" t="s">
        <v>110</v>
      </c>
      <c r="T450" s="96"/>
      <c r="U450" s="140"/>
      <c r="V450" s="140"/>
      <c r="W450" s="96"/>
      <c r="X450" s="96"/>
      <c r="Y450" s="131"/>
      <c r="AB450" s="138"/>
      <c r="AC450" s="139"/>
    </row>
    <row r="451" spans="1:29" ht="4.5" customHeight="1">
      <c r="A451" s="135"/>
      <c r="B451" s="138"/>
      <c r="C451" s="1"/>
      <c r="D451" s="1"/>
      <c r="E451" s="138"/>
      <c r="F451" s="1"/>
      <c r="G451" s="1"/>
      <c r="H451" s="138"/>
      <c r="I451" s="138"/>
      <c r="J451" s="139"/>
      <c r="M451" s="138"/>
      <c r="N451" s="139"/>
      <c r="P451" s="135"/>
      <c r="Q451" s="138"/>
      <c r="R451" s="1"/>
      <c r="S451" s="1"/>
      <c r="T451" s="138"/>
      <c r="U451" s="1"/>
      <c r="V451" s="1"/>
      <c r="W451" s="138"/>
      <c r="X451" s="138"/>
      <c r="Y451" s="139"/>
      <c r="AB451" s="138"/>
      <c r="AC451" s="139"/>
    </row>
    <row r="452" spans="1:29" ht="9.75" customHeight="1">
      <c r="A452" s="135"/>
      <c r="B452" s="138"/>
      <c r="C452" s="287">
        <f>Raster!B16</f>
        <v>80</v>
      </c>
      <c r="D452" s="289" t="str">
        <f>Raster!C16</f>
        <v>Stegemann, Torben</v>
      </c>
      <c r="E452" s="290"/>
      <c r="F452" s="290"/>
      <c r="G452" s="290"/>
      <c r="H452" s="290"/>
      <c r="I452" s="290"/>
      <c r="J452" s="291"/>
      <c r="L452" s="136"/>
      <c r="M452" s="1" t="s">
        <v>106</v>
      </c>
      <c r="N452" s="141"/>
      <c r="P452" s="135"/>
      <c r="Q452" s="138"/>
      <c r="R452" s="287">
        <f>Raster!B19</f>
        <v>83</v>
      </c>
      <c r="S452" s="289" t="str">
        <f>Raster!C19</f>
        <v>Drauz, Simon</v>
      </c>
      <c r="T452" s="290"/>
      <c r="U452" s="290"/>
      <c r="V452" s="290"/>
      <c r="W452" s="290"/>
      <c r="X452" s="290"/>
      <c r="Y452" s="291"/>
      <c r="AA452" s="136"/>
      <c r="AB452" s="1" t="s">
        <v>106</v>
      </c>
      <c r="AC452" s="141"/>
    </row>
    <row r="453" spans="1:29" ht="4.5" customHeight="1">
      <c r="A453" s="135"/>
      <c r="B453" s="138"/>
      <c r="C453" s="288"/>
      <c r="D453" s="290"/>
      <c r="E453" s="290"/>
      <c r="F453" s="290"/>
      <c r="G453" s="290"/>
      <c r="H453" s="290"/>
      <c r="I453" s="290"/>
      <c r="J453" s="291"/>
      <c r="M453" s="138"/>
      <c r="N453" s="139"/>
      <c r="P453" s="135"/>
      <c r="Q453" s="138"/>
      <c r="R453" s="288"/>
      <c r="S453" s="290"/>
      <c r="T453" s="290"/>
      <c r="U453" s="290"/>
      <c r="V453" s="290"/>
      <c r="W453" s="290"/>
      <c r="X453" s="290"/>
      <c r="Y453" s="291"/>
      <c r="AB453" s="138"/>
      <c r="AC453" s="139"/>
    </row>
    <row r="454" spans="1:29" ht="9.75" customHeight="1">
      <c r="A454" s="135"/>
      <c r="B454" s="138"/>
      <c r="C454" s="288"/>
      <c r="D454" s="290"/>
      <c r="E454" s="290"/>
      <c r="F454" s="290"/>
      <c r="G454" s="290"/>
      <c r="H454" s="290"/>
      <c r="I454" s="290"/>
      <c r="J454" s="291"/>
      <c r="L454" s="136"/>
      <c r="M454" s="1" t="s">
        <v>107</v>
      </c>
      <c r="N454" s="141"/>
      <c r="P454" s="135"/>
      <c r="Q454" s="138"/>
      <c r="R454" s="288"/>
      <c r="S454" s="290"/>
      <c r="T454" s="290"/>
      <c r="U454" s="290"/>
      <c r="V454" s="290"/>
      <c r="W454" s="290"/>
      <c r="X454" s="290"/>
      <c r="Y454" s="291"/>
      <c r="AA454" s="136"/>
      <c r="AB454" s="1" t="s">
        <v>107</v>
      </c>
      <c r="AC454" s="141"/>
    </row>
    <row r="455" spans="1:29" ht="4.5" customHeight="1">
      <c r="A455" s="135"/>
      <c r="B455" s="138"/>
      <c r="C455" s="288"/>
      <c r="D455" s="290"/>
      <c r="E455" s="290"/>
      <c r="F455" s="290"/>
      <c r="G455" s="290"/>
      <c r="H455" s="290"/>
      <c r="I455" s="290"/>
      <c r="J455" s="291"/>
      <c r="M455" s="138"/>
      <c r="N455" s="139"/>
      <c r="P455" s="135"/>
      <c r="Q455" s="138"/>
      <c r="R455" s="288"/>
      <c r="S455" s="290"/>
      <c r="T455" s="290"/>
      <c r="U455" s="290"/>
      <c r="V455" s="290"/>
      <c r="W455" s="290"/>
      <c r="X455" s="290"/>
      <c r="Y455" s="291"/>
      <c r="AB455" s="138"/>
      <c r="AC455" s="139"/>
    </row>
    <row r="456" spans="1:29" ht="9.75" customHeight="1">
      <c r="A456" s="135"/>
      <c r="B456" s="138"/>
      <c r="C456" s="288"/>
      <c r="D456" s="290"/>
      <c r="E456" s="290"/>
      <c r="F456" s="290"/>
      <c r="G456" s="290"/>
      <c r="H456" s="290"/>
      <c r="I456" s="290"/>
      <c r="J456" s="291"/>
      <c r="L456" s="142"/>
      <c r="M456" s="1" t="s">
        <v>107</v>
      </c>
      <c r="N456" s="141"/>
      <c r="P456" s="135"/>
      <c r="Q456" s="138"/>
      <c r="R456" s="288"/>
      <c r="S456" s="290"/>
      <c r="T456" s="290"/>
      <c r="U456" s="290"/>
      <c r="V456" s="290"/>
      <c r="W456" s="290"/>
      <c r="X456" s="290"/>
      <c r="Y456" s="291"/>
      <c r="AA456" s="142"/>
      <c r="AB456" s="1" t="s">
        <v>107</v>
      </c>
      <c r="AC456" s="141"/>
    </row>
    <row r="457" spans="1:29" ht="4.5" customHeight="1">
      <c r="A457" s="97"/>
      <c r="B457" s="98"/>
      <c r="C457" s="98"/>
      <c r="D457" s="98"/>
      <c r="E457" s="98"/>
      <c r="F457" s="98"/>
      <c r="G457" s="98"/>
      <c r="H457" s="98"/>
      <c r="I457" s="98"/>
      <c r="J457" s="139"/>
      <c r="L457" s="96"/>
      <c r="M457" s="143"/>
      <c r="N457" s="141"/>
      <c r="P457" s="97"/>
      <c r="Q457" s="98"/>
      <c r="R457" s="98"/>
      <c r="S457" s="98"/>
      <c r="T457" s="98"/>
      <c r="U457" s="98"/>
      <c r="V457" s="98"/>
      <c r="W457" s="98"/>
      <c r="X457" s="98"/>
      <c r="Y457" s="139"/>
      <c r="AA457" s="96"/>
      <c r="AB457" s="143"/>
      <c r="AC457" s="141"/>
    </row>
    <row r="458" spans="1:29" ht="12.75" customHeight="1">
      <c r="A458" s="95"/>
      <c r="B458" s="96"/>
      <c r="C458" s="96"/>
      <c r="D458" s="140" t="s">
        <v>108</v>
      </c>
      <c r="E458" s="96"/>
      <c r="F458" s="140"/>
      <c r="G458" s="140"/>
      <c r="H458" s="96"/>
      <c r="I458" s="96"/>
      <c r="J458" s="131"/>
      <c r="K458" s="96"/>
      <c r="L458" s="96"/>
      <c r="M458" s="96"/>
      <c r="N458" s="131"/>
      <c r="P458" s="95"/>
      <c r="Q458" s="96"/>
      <c r="R458" s="96"/>
      <c r="S458" s="140" t="s">
        <v>108</v>
      </c>
      <c r="T458" s="96"/>
      <c r="U458" s="140"/>
      <c r="V458" s="140"/>
      <c r="W458" s="96"/>
      <c r="X458" s="96"/>
      <c r="Y458" s="131"/>
      <c r="Z458" s="96"/>
      <c r="AA458" s="96"/>
      <c r="AB458" s="96"/>
      <c r="AC458" s="131"/>
    </row>
    <row r="459" spans="1:29" ht="4.5" customHeight="1">
      <c r="A459" s="135"/>
      <c r="B459" s="138"/>
      <c r="C459" s="138"/>
      <c r="D459" s="138"/>
      <c r="E459" s="138"/>
      <c r="F459" s="138"/>
      <c r="G459" s="138"/>
      <c r="H459" s="138"/>
      <c r="I459" s="138"/>
      <c r="J459" s="139"/>
      <c r="K459" s="138"/>
      <c r="L459" s="138"/>
      <c r="M459" s="138"/>
      <c r="N459" s="139"/>
      <c r="P459" s="135"/>
      <c r="Q459" s="138"/>
      <c r="R459" s="138"/>
      <c r="S459" s="138"/>
      <c r="T459" s="138"/>
      <c r="U459" s="138"/>
      <c r="V459" s="138"/>
      <c r="W459" s="138"/>
      <c r="X459" s="138"/>
      <c r="Y459" s="139"/>
      <c r="Z459" s="138"/>
      <c r="AA459" s="138"/>
      <c r="AB459" s="138"/>
      <c r="AC459" s="139"/>
    </row>
    <row r="460" spans="1:29" ht="9.75" customHeight="1">
      <c r="A460" s="135"/>
      <c r="B460" s="138"/>
      <c r="C460" s="138"/>
      <c r="D460" s="292"/>
      <c r="E460" s="293"/>
      <c r="F460" s="293"/>
      <c r="G460" s="293"/>
      <c r="H460" s="293"/>
      <c r="I460" s="293"/>
      <c r="J460" s="294"/>
      <c r="K460" s="138"/>
      <c r="L460" s="136"/>
      <c r="M460" s="1" t="s">
        <v>106</v>
      </c>
      <c r="N460" s="141"/>
      <c r="P460" s="135"/>
      <c r="Q460" s="138"/>
      <c r="R460" s="138"/>
      <c r="S460" s="292"/>
      <c r="T460" s="293"/>
      <c r="U460" s="293"/>
      <c r="V460" s="293"/>
      <c r="W460" s="293"/>
      <c r="X460" s="293"/>
      <c r="Y460" s="294"/>
      <c r="Z460" s="138"/>
      <c r="AA460" s="136"/>
      <c r="AB460" s="1" t="s">
        <v>106</v>
      </c>
      <c r="AC460" s="141"/>
    </row>
    <row r="461" spans="1:29" ht="4.5" customHeight="1">
      <c r="A461" s="135"/>
      <c r="B461" s="138"/>
      <c r="C461" s="138"/>
      <c r="D461" s="293"/>
      <c r="E461" s="293"/>
      <c r="F461" s="293"/>
      <c r="G461" s="293"/>
      <c r="H461" s="293"/>
      <c r="I461" s="293"/>
      <c r="J461" s="294"/>
      <c r="K461" s="138"/>
      <c r="L461" s="138"/>
      <c r="M461" s="138"/>
      <c r="N461" s="139"/>
      <c r="P461" s="135"/>
      <c r="Q461" s="138"/>
      <c r="R461" s="138"/>
      <c r="S461" s="293"/>
      <c r="T461" s="293"/>
      <c r="U461" s="293"/>
      <c r="V461" s="293"/>
      <c r="W461" s="293"/>
      <c r="X461" s="293"/>
      <c r="Y461" s="294"/>
      <c r="Z461" s="138"/>
      <c r="AA461" s="138"/>
      <c r="AB461" s="138"/>
      <c r="AC461" s="139"/>
    </row>
    <row r="462" spans="1:29" ht="9.75" customHeight="1">
      <c r="A462" s="135"/>
      <c r="B462" s="138"/>
      <c r="C462" s="138"/>
      <c r="D462" s="293"/>
      <c r="E462" s="293"/>
      <c r="F462" s="293"/>
      <c r="G462" s="293"/>
      <c r="H462" s="293"/>
      <c r="I462" s="293"/>
      <c r="J462" s="294"/>
      <c r="K462" s="138"/>
      <c r="L462" s="136"/>
      <c r="M462" s="1" t="s">
        <v>109</v>
      </c>
      <c r="N462" s="141"/>
      <c r="P462" s="135"/>
      <c r="Q462" s="138"/>
      <c r="R462" s="138"/>
      <c r="S462" s="293"/>
      <c r="T462" s="293"/>
      <c r="U462" s="293"/>
      <c r="V462" s="293"/>
      <c r="W462" s="293"/>
      <c r="X462" s="293"/>
      <c r="Y462" s="294"/>
      <c r="Z462" s="138"/>
      <c r="AA462" s="136"/>
      <c r="AB462" s="1" t="s">
        <v>109</v>
      </c>
      <c r="AC462" s="141"/>
    </row>
    <row r="463" spans="1:29" ht="4.5" customHeight="1">
      <c r="A463" s="97"/>
      <c r="B463" s="98"/>
      <c r="C463" s="98"/>
      <c r="D463" s="98"/>
      <c r="E463" s="98"/>
      <c r="F463" s="98"/>
      <c r="G463" s="98"/>
      <c r="H463" s="98"/>
      <c r="I463" s="98"/>
      <c r="J463" s="144"/>
      <c r="K463" s="98"/>
      <c r="L463" s="98"/>
      <c r="M463" s="98"/>
      <c r="N463" s="144"/>
      <c r="P463" s="97"/>
      <c r="Q463" s="98"/>
      <c r="R463" s="98"/>
      <c r="S463" s="98"/>
      <c r="T463" s="98"/>
      <c r="U463" s="98"/>
      <c r="V463" s="98"/>
      <c r="W463" s="98"/>
      <c r="X463" s="98"/>
      <c r="Y463" s="144"/>
      <c r="Z463" s="98"/>
      <c r="AA463" s="98"/>
      <c r="AB463" s="98"/>
      <c r="AC463" s="144"/>
    </row>
    <row r="464" spans="1:29" ht="4.5" customHeight="1">
      <c r="A464" s="138"/>
      <c r="B464" s="138"/>
      <c r="C464" s="138"/>
      <c r="D464" s="138"/>
      <c r="E464" s="138"/>
      <c r="F464" s="138"/>
      <c r="G464" s="138"/>
      <c r="H464" s="138"/>
      <c r="I464" s="138"/>
      <c r="J464" s="138"/>
      <c r="K464" s="138"/>
      <c r="L464" s="138"/>
      <c r="M464" s="138"/>
      <c r="N464" s="138"/>
      <c r="P464" s="138"/>
      <c r="Q464" s="138"/>
      <c r="R464" s="138"/>
      <c r="S464" s="138"/>
      <c r="T464" s="138"/>
      <c r="U464" s="138"/>
      <c r="V464" s="138"/>
      <c r="W464" s="138"/>
      <c r="X464" s="138"/>
      <c r="Y464" s="138"/>
      <c r="Z464" s="138"/>
      <c r="AA464" s="138"/>
      <c r="AB464" s="138"/>
      <c r="AC464" s="138"/>
    </row>
    <row r="465" spans="1:29" ht="12.75" customHeight="1">
      <c r="A465" s="301" t="s">
        <v>111</v>
      </c>
      <c r="B465" s="302"/>
      <c r="C465" s="303"/>
      <c r="D465" s="145" t="s">
        <v>64</v>
      </c>
      <c r="E465" s="146"/>
      <c r="F465" s="146"/>
      <c r="G465" s="146"/>
      <c r="H465" s="146"/>
      <c r="I465" s="146"/>
      <c r="J465" s="146"/>
      <c r="K465" s="146"/>
      <c r="L465" s="146"/>
      <c r="M465" s="146"/>
      <c r="N465" s="147"/>
      <c r="P465" s="301" t="s">
        <v>111</v>
      </c>
      <c r="Q465" s="302"/>
      <c r="R465" s="303"/>
      <c r="S465" s="145" t="s">
        <v>64</v>
      </c>
      <c r="T465" s="146"/>
      <c r="U465" s="146"/>
      <c r="V465" s="146"/>
      <c r="W465" s="146"/>
      <c r="X465" s="146"/>
      <c r="Y465" s="146"/>
      <c r="Z465" s="146"/>
      <c r="AA465" s="146"/>
      <c r="AB465" s="146"/>
      <c r="AC465" s="147"/>
    </row>
    <row r="466" spans="1:29" ht="12.75" customHeight="1">
      <c r="A466" s="304"/>
      <c r="B466" s="305"/>
      <c r="C466" s="306"/>
      <c r="D466" s="148" t="s">
        <v>66</v>
      </c>
      <c r="E466" s="149" t="s">
        <v>67</v>
      </c>
      <c r="F466" s="147"/>
      <c r="G466" s="150" t="s">
        <v>68</v>
      </c>
      <c r="H466" s="149" t="s">
        <v>69</v>
      </c>
      <c r="I466" s="151"/>
      <c r="J466" s="150" t="s">
        <v>70</v>
      </c>
      <c r="K466" s="149" t="s">
        <v>112</v>
      </c>
      <c r="L466" s="146"/>
      <c r="M466" s="147"/>
      <c r="N466" s="150" t="s">
        <v>113</v>
      </c>
      <c r="P466" s="304"/>
      <c r="Q466" s="305"/>
      <c r="R466" s="306"/>
      <c r="S466" s="148" t="s">
        <v>66</v>
      </c>
      <c r="T466" s="149" t="s">
        <v>67</v>
      </c>
      <c r="U466" s="147"/>
      <c r="V466" s="150" t="s">
        <v>68</v>
      </c>
      <c r="W466" s="149" t="s">
        <v>69</v>
      </c>
      <c r="X466" s="151"/>
      <c r="Y466" s="150" t="s">
        <v>70</v>
      </c>
      <c r="Z466" s="149" t="s">
        <v>112</v>
      </c>
      <c r="AA466" s="146"/>
      <c r="AB466" s="147"/>
      <c r="AC466" s="150" t="s">
        <v>113</v>
      </c>
    </row>
    <row r="467" spans="1:29" ht="18" customHeight="1">
      <c r="A467" s="95"/>
      <c r="B467" s="152">
        <v>1</v>
      </c>
      <c r="C467" s="152"/>
      <c r="D467" s="142"/>
      <c r="E467" s="96"/>
      <c r="F467" s="131"/>
      <c r="G467" s="131"/>
      <c r="H467" s="96"/>
      <c r="I467" s="131"/>
      <c r="J467" s="131"/>
      <c r="K467" s="153"/>
      <c r="L467" s="153"/>
      <c r="M467" s="154"/>
      <c r="N467" s="154"/>
      <c r="P467" s="95"/>
      <c r="Q467" s="152">
        <v>1</v>
      </c>
      <c r="R467" s="152"/>
      <c r="S467" s="142"/>
      <c r="T467" s="96"/>
      <c r="U467" s="131"/>
      <c r="V467" s="131"/>
      <c r="W467" s="96"/>
      <c r="X467" s="131"/>
      <c r="Y467" s="131"/>
      <c r="Z467" s="153"/>
      <c r="AA467" s="153"/>
      <c r="AB467" s="154"/>
      <c r="AC467" s="154"/>
    </row>
    <row r="468" spans="1:29" ht="18" customHeight="1">
      <c r="A468" s="155"/>
      <c r="B468" s="156">
        <v>2</v>
      </c>
      <c r="C468" s="156"/>
      <c r="D468" s="136"/>
      <c r="E468" s="63"/>
      <c r="F468" s="157"/>
      <c r="G468" s="157"/>
      <c r="H468" s="63"/>
      <c r="I468" s="157"/>
      <c r="J468" s="157"/>
      <c r="K468" s="158"/>
      <c r="L468" s="158"/>
      <c r="M468" s="159"/>
      <c r="N468" s="159"/>
      <c r="P468" s="155"/>
      <c r="Q468" s="156">
        <v>2</v>
      </c>
      <c r="R468" s="156"/>
      <c r="S468" s="136"/>
      <c r="T468" s="63"/>
      <c r="U468" s="157"/>
      <c r="V468" s="157"/>
      <c r="W468" s="63"/>
      <c r="X468" s="157"/>
      <c r="Y468" s="157"/>
      <c r="Z468" s="158"/>
      <c r="AA468" s="158"/>
      <c r="AB468" s="159"/>
      <c r="AC468" s="159"/>
    </row>
    <row r="469" spans="1:29" ht="9" customHeight="1">
      <c r="A469" s="96"/>
      <c r="B469" s="96"/>
      <c r="C469" s="96"/>
      <c r="D469" s="96"/>
      <c r="E469" s="96"/>
      <c r="F469" s="96"/>
      <c r="G469" s="96"/>
      <c r="H469" s="96"/>
      <c r="I469" s="96"/>
      <c r="J469" s="96"/>
      <c r="K469" s="96"/>
      <c r="L469" s="96"/>
      <c r="M469" s="96"/>
      <c r="N469" s="96"/>
      <c r="P469" s="96"/>
      <c r="Q469" s="96"/>
      <c r="R469" s="96"/>
      <c r="S469" s="96"/>
      <c r="T469" s="96"/>
      <c r="U469" s="96"/>
      <c r="V469" s="96"/>
      <c r="W469" s="96"/>
      <c r="X469" s="96"/>
      <c r="Y469" s="96"/>
      <c r="Z469" s="96"/>
      <c r="AA469" s="96"/>
      <c r="AB469" s="96"/>
      <c r="AC469" s="96"/>
    </row>
    <row r="470" spans="2:29" ht="18" customHeight="1">
      <c r="B470" s="160" t="s">
        <v>114</v>
      </c>
      <c r="D470" s="161"/>
      <c r="E470" s="161"/>
      <c r="F470" s="161"/>
      <c r="G470" s="161"/>
      <c r="I470" s="160" t="s">
        <v>115</v>
      </c>
      <c r="J470" s="161"/>
      <c r="K470" s="162" t="s">
        <v>48</v>
      </c>
      <c r="L470" s="161"/>
      <c r="M470" s="161"/>
      <c r="N470" s="162" t="s">
        <v>116</v>
      </c>
      <c r="Q470" s="160" t="s">
        <v>114</v>
      </c>
      <c r="S470" s="161"/>
      <c r="T470" s="161"/>
      <c r="U470" s="161"/>
      <c r="V470" s="161"/>
      <c r="X470" s="160" t="s">
        <v>115</v>
      </c>
      <c r="Y470" s="161"/>
      <c r="Z470" s="162" t="s">
        <v>48</v>
      </c>
      <c r="AA470" s="161"/>
      <c r="AB470" s="161"/>
      <c r="AC470" s="162" t="s">
        <v>116</v>
      </c>
    </row>
    <row r="471" ht="9.75" customHeight="1"/>
    <row r="472" spans="1:29" ht="9.75" customHeight="1">
      <c r="A472" s="163" t="s">
        <v>117</v>
      </c>
      <c r="B472" s="146"/>
      <c r="C472" s="146"/>
      <c r="D472" s="146"/>
      <c r="E472" s="146"/>
      <c r="F472" s="146"/>
      <c r="G472" s="146"/>
      <c r="H472" s="164" t="s">
        <v>118</v>
      </c>
      <c r="I472" s="146"/>
      <c r="J472" s="146"/>
      <c r="K472" s="146"/>
      <c r="L472" s="146"/>
      <c r="M472" s="146"/>
      <c r="N472" s="147"/>
      <c r="P472" s="163" t="s">
        <v>117</v>
      </c>
      <c r="Q472" s="146"/>
      <c r="R472" s="146"/>
      <c r="S472" s="146"/>
      <c r="T472" s="146"/>
      <c r="U472" s="146"/>
      <c r="V472" s="146"/>
      <c r="W472" s="164" t="s">
        <v>118</v>
      </c>
      <c r="X472" s="146"/>
      <c r="Y472" s="146"/>
      <c r="Z472" s="146"/>
      <c r="AA472" s="146"/>
      <c r="AB472" s="146"/>
      <c r="AC472" s="147"/>
    </row>
    <row r="473" spans="1:29" ht="15.75" customHeight="1">
      <c r="A473" s="165"/>
      <c r="B473" s="298"/>
      <c r="C473" s="299"/>
      <c r="D473" s="299"/>
      <c r="E473" s="299"/>
      <c r="F473" s="299"/>
      <c r="G473" s="300"/>
      <c r="H473" s="166"/>
      <c r="I473" s="138"/>
      <c r="J473" s="138"/>
      <c r="K473" s="138"/>
      <c r="L473" s="138"/>
      <c r="M473" s="138"/>
      <c r="N473" s="139"/>
      <c r="P473" s="165"/>
      <c r="Q473" s="298"/>
      <c r="R473" s="299"/>
      <c r="S473" s="299"/>
      <c r="T473" s="299"/>
      <c r="U473" s="299"/>
      <c r="V473" s="300"/>
      <c r="W473" s="166"/>
      <c r="X473" s="138"/>
      <c r="Y473" s="138"/>
      <c r="Z473" s="138"/>
      <c r="AA473" s="138"/>
      <c r="AB473" s="138"/>
      <c r="AC473" s="139"/>
    </row>
    <row r="474" spans="1:29" ht="9.75" customHeight="1">
      <c r="A474" s="167" t="s">
        <v>119</v>
      </c>
      <c r="B474" s="96"/>
      <c r="C474" s="96"/>
      <c r="D474" s="96"/>
      <c r="E474" s="96"/>
      <c r="F474" s="96"/>
      <c r="G474" s="131"/>
      <c r="H474" s="168" t="s">
        <v>120</v>
      </c>
      <c r="I474" s="63"/>
      <c r="J474" s="157"/>
      <c r="K474" s="63"/>
      <c r="L474" s="169" t="s">
        <v>121</v>
      </c>
      <c r="M474" s="63"/>
      <c r="N474" s="157"/>
      <c r="P474" s="167" t="s">
        <v>119</v>
      </c>
      <c r="Q474" s="96"/>
      <c r="R474" s="96"/>
      <c r="S474" s="96"/>
      <c r="T474" s="96"/>
      <c r="U474" s="96"/>
      <c r="V474" s="131"/>
      <c r="W474" s="168" t="s">
        <v>120</v>
      </c>
      <c r="X474" s="63"/>
      <c r="Y474" s="157"/>
      <c r="Z474" s="63"/>
      <c r="AA474" s="169" t="s">
        <v>121</v>
      </c>
      <c r="AB474" s="63"/>
      <c r="AC474" s="157"/>
    </row>
    <row r="475" spans="1:29" ht="19.5" customHeight="1">
      <c r="A475" s="97"/>
      <c r="B475" s="298"/>
      <c r="C475" s="299"/>
      <c r="D475" s="299"/>
      <c r="E475" s="299"/>
      <c r="F475" s="299"/>
      <c r="G475" s="300"/>
      <c r="H475" s="97"/>
      <c r="I475" s="98"/>
      <c r="J475" s="157"/>
      <c r="K475" s="98"/>
      <c r="L475" s="98"/>
      <c r="M475" s="98"/>
      <c r="N475" s="144"/>
      <c r="P475" s="97"/>
      <c r="Q475" s="298"/>
      <c r="R475" s="299"/>
      <c r="S475" s="299"/>
      <c r="T475" s="299"/>
      <c r="U475" s="299"/>
      <c r="V475" s="300"/>
      <c r="W475" s="97"/>
      <c r="X475" s="98"/>
      <c r="Y475" s="157"/>
      <c r="Z475" s="98"/>
      <c r="AA475" s="98"/>
      <c r="AB475" s="98"/>
      <c r="AC475" s="144"/>
    </row>
    <row r="476" spans="1:29" ht="12.75" customHeight="1">
      <c r="A476" t="str">
        <f>$A$52</f>
        <v>Offenburg</v>
      </c>
      <c r="M476" s="311">
        <f>$M$52</f>
        <v>40677</v>
      </c>
      <c r="N476" s="270"/>
      <c r="P476" t="str">
        <f>$A$52</f>
        <v>Offenburg</v>
      </c>
      <c r="AB476" s="311">
        <f>$M$52</f>
        <v>40677</v>
      </c>
      <c r="AC476" s="270">
        <f>M476</f>
        <v>40677</v>
      </c>
    </row>
    <row r="478" spans="1:29" ht="24" customHeight="1">
      <c r="A478" s="128" t="str">
        <f>A425</f>
        <v>Schiedrichterzettel - Runde 5</v>
      </c>
      <c r="B478" s="129"/>
      <c r="C478" s="129"/>
      <c r="D478" s="129"/>
      <c r="E478" s="129"/>
      <c r="F478" s="129"/>
      <c r="G478" s="129"/>
      <c r="H478" s="129"/>
      <c r="I478" s="129"/>
      <c r="J478" s="129"/>
      <c r="K478" s="129"/>
      <c r="L478" s="129"/>
      <c r="M478" s="129"/>
      <c r="N478" s="129"/>
      <c r="P478" s="170"/>
      <c r="Q478" s="171"/>
      <c r="R478" s="171"/>
      <c r="S478" s="171"/>
      <c r="T478" s="171"/>
      <c r="U478" s="171"/>
      <c r="V478" s="171"/>
      <c r="W478" s="171"/>
      <c r="X478" s="171"/>
      <c r="Y478" s="171"/>
      <c r="Z478" s="171"/>
      <c r="AA478" s="171"/>
      <c r="AB478" s="171"/>
      <c r="AC478" s="171"/>
    </row>
    <row r="479" spans="1:29" ht="15.75" customHeight="1">
      <c r="A479" s="130" t="s">
        <v>97</v>
      </c>
      <c r="B479" s="96"/>
      <c r="C479" s="96"/>
      <c r="D479" s="131"/>
      <c r="E479" s="132" t="s">
        <v>98</v>
      </c>
      <c r="F479" s="96"/>
      <c r="G479" s="131"/>
      <c r="H479" s="130" t="s">
        <v>99</v>
      </c>
      <c r="I479" s="96"/>
      <c r="J479" s="132"/>
      <c r="K479" s="131"/>
      <c r="L479" s="132" t="s">
        <v>100</v>
      </c>
      <c r="M479" s="96"/>
      <c r="N479" s="131"/>
      <c r="P479" s="172"/>
      <c r="Q479" s="138"/>
      <c r="R479" s="138"/>
      <c r="S479" s="138"/>
      <c r="T479" s="172"/>
      <c r="U479" s="138"/>
      <c r="V479" s="138"/>
      <c r="W479" s="172"/>
      <c r="X479" s="138"/>
      <c r="Y479" s="172"/>
      <c r="Z479" s="138"/>
      <c r="AA479" s="172"/>
      <c r="AB479" s="138"/>
      <c r="AC479" s="138"/>
    </row>
    <row r="480" spans="1:29" ht="18" customHeight="1">
      <c r="A480" s="97"/>
      <c r="B480" s="98"/>
      <c r="C480" s="284">
        <f>$C$3</f>
        <v>40677</v>
      </c>
      <c r="D480" s="281"/>
      <c r="E480" s="98"/>
      <c r="F480" s="280"/>
      <c r="G480" s="281"/>
      <c r="H480" s="282" t="str">
        <f>$H$3</f>
        <v>Gruppe B</v>
      </c>
      <c r="I480" s="283"/>
      <c r="J480" s="283"/>
      <c r="K480" s="281"/>
      <c r="L480" s="282"/>
      <c r="M480" s="283"/>
      <c r="N480" s="281"/>
      <c r="P480" s="138"/>
      <c r="Q480" s="138"/>
      <c r="R480" s="285"/>
      <c r="S480" s="286"/>
      <c r="T480" s="138"/>
      <c r="U480" s="312"/>
      <c r="V480" s="286"/>
      <c r="W480" s="286"/>
      <c r="X480" s="286"/>
      <c r="Y480" s="286"/>
      <c r="Z480" s="286"/>
      <c r="AA480" s="286"/>
      <c r="AB480" s="286"/>
      <c r="AC480" s="286"/>
    </row>
    <row r="481" spans="1:29" ht="24.75" customHeight="1">
      <c r="A481" s="134"/>
      <c r="B481" s="133" t="str">
        <f>$B$4</f>
        <v>BaWü JG-RLT Top24</v>
      </c>
      <c r="L481" s="295" t="str">
        <f>$L$4</f>
        <v>Jungen U12</v>
      </c>
      <c r="M481" s="295"/>
      <c r="N481" s="295"/>
      <c r="P481" s="174"/>
      <c r="Q481" s="175"/>
      <c r="R481" s="138"/>
      <c r="S481" s="138"/>
      <c r="T481" s="138"/>
      <c r="U481" s="138"/>
      <c r="V481" s="138"/>
      <c r="W481" s="138"/>
      <c r="X481" s="138"/>
      <c r="Y481" s="138"/>
      <c r="Z481" s="138"/>
      <c r="AA481" s="313"/>
      <c r="AB481" s="313"/>
      <c r="AC481" s="313"/>
    </row>
    <row r="482" spans="1:29" ht="4.5" customHeight="1">
      <c r="A482" s="95"/>
      <c r="B482" s="96"/>
      <c r="C482" s="96"/>
      <c r="D482" s="96"/>
      <c r="E482" s="96"/>
      <c r="F482" s="96"/>
      <c r="G482" s="96"/>
      <c r="H482" s="96"/>
      <c r="I482" s="96"/>
      <c r="J482" s="96"/>
      <c r="K482" s="96"/>
      <c r="L482" s="96"/>
      <c r="M482" s="96"/>
      <c r="N482" s="131"/>
      <c r="P482" s="138"/>
      <c r="Q482" s="138"/>
      <c r="R482" s="138"/>
      <c r="S482" s="138"/>
      <c r="T482" s="138"/>
      <c r="U482" s="138"/>
      <c r="V482" s="138"/>
      <c r="W482" s="138"/>
      <c r="X482" s="138"/>
      <c r="Y482" s="138"/>
      <c r="Z482" s="138"/>
      <c r="AA482" s="138"/>
      <c r="AB482" s="138"/>
      <c r="AC482" s="138"/>
    </row>
    <row r="483" spans="1:29" ht="9.75" customHeight="1">
      <c r="A483" s="135"/>
      <c r="B483" s="136"/>
      <c r="C483" s="137" t="s">
        <v>101</v>
      </c>
      <c r="D483" s="137"/>
      <c r="E483" s="136"/>
      <c r="F483" s="137" t="s">
        <v>102</v>
      </c>
      <c r="G483" s="137"/>
      <c r="H483" s="136"/>
      <c r="I483" s="137" t="s">
        <v>103</v>
      </c>
      <c r="J483" s="137"/>
      <c r="K483" s="137"/>
      <c r="M483" s="138"/>
      <c r="N483" s="139"/>
      <c r="P483" s="138"/>
      <c r="Q483" s="138"/>
      <c r="R483" s="1"/>
      <c r="S483" s="1"/>
      <c r="T483" s="138"/>
      <c r="U483" s="1"/>
      <c r="V483" s="1"/>
      <c r="W483" s="138"/>
      <c r="X483" s="1"/>
      <c r="Y483" s="1"/>
      <c r="Z483" s="1"/>
      <c r="AA483" s="138"/>
      <c r="AB483" s="138"/>
      <c r="AC483" s="138"/>
    </row>
    <row r="484" spans="1:29" ht="4.5" customHeight="1">
      <c r="A484" s="135"/>
      <c r="M484" s="138"/>
      <c r="N484" s="139"/>
      <c r="P484" s="138"/>
      <c r="Q484" s="138"/>
      <c r="R484" s="138"/>
      <c r="S484" s="138"/>
      <c r="T484" s="138"/>
      <c r="U484" s="138"/>
      <c r="V484" s="138"/>
      <c r="W484" s="138"/>
      <c r="X484" s="138"/>
      <c r="Y484" s="138"/>
      <c r="Z484" s="138"/>
      <c r="AA484" s="138"/>
      <c r="AB484" s="138"/>
      <c r="AC484" s="138"/>
    </row>
    <row r="485" spans="1:29" ht="12.75" customHeight="1">
      <c r="A485" s="95"/>
      <c r="B485" s="96"/>
      <c r="C485" s="140" t="s">
        <v>104</v>
      </c>
      <c r="D485" s="140" t="s">
        <v>105</v>
      </c>
      <c r="E485" s="96"/>
      <c r="F485" s="140"/>
      <c r="G485" s="140"/>
      <c r="H485" s="96"/>
      <c r="I485" s="96"/>
      <c r="J485" s="131"/>
      <c r="M485" s="138"/>
      <c r="N485" s="139"/>
      <c r="P485" s="138"/>
      <c r="Q485" s="138"/>
      <c r="R485" s="1"/>
      <c r="S485" s="1"/>
      <c r="T485" s="138"/>
      <c r="U485" s="1"/>
      <c r="V485" s="1"/>
      <c r="W485" s="138"/>
      <c r="X485" s="138"/>
      <c r="Y485" s="138"/>
      <c r="Z485" s="138"/>
      <c r="AA485" s="138"/>
      <c r="AB485" s="138"/>
      <c r="AC485" s="138"/>
    </row>
    <row r="486" spans="1:29" ht="4.5" customHeight="1">
      <c r="A486" s="135"/>
      <c r="B486" s="138"/>
      <c r="C486" s="1"/>
      <c r="D486" s="1"/>
      <c r="E486" s="138"/>
      <c r="F486" s="1"/>
      <c r="G486" s="1"/>
      <c r="H486" s="138"/>
      <c r="I486" s="138"/>
      <c r="J486" s="139"/>
      <c r="M486" s="138"/>
      <c r="N486" s="139"/>
      <c r="P486" s="138"/>
      <c r="Q486" s="138"/>
      <c r="R486" s="1"/>
      <c r="S486" s="1"/>
      <c r="T486" s="138"/>
      <c r="U486" s="1"/>
      <c r="V486" s="1"/>
      <c r="W486" s="138"/>
      <c r="X486" s="138"/>
      <c r="Y486" s="138"/>
      <c r="Z486" s="138"/>
      <c r="AA486" s="138"/>
      <c r="AB486" s="138"/>
      <c r="AC486" s="138"/>
    </row>
    <row r="487" spans="1:29" ht="9.75" customHeight="1">
      <c r="A487" s="135"/>
      <c r="B487" s="138"/>
      <c r="C487" s="287">
        <f>Raster!B18</f>
        <v>82</v>
      </c>
      <c r="D487" s="289" t="str">
        <f>Raster!C18</f>
        <v>Stolz, Sven</v>
      </c>
      <c r="E487" s="290"/>
      <c r="F487" s="290"/>
      <c r="G487" s="290"/>
      <c r="H487" s="290"/>
      <c r="I487" s="290"/>
      <c r="J487" s="291"/>
      <c r="L487" s="136"/>
      <c r="M487" s="1" t="s">
        <v>106</v>
      </c>
      <c r="N487" s="141"/>
      <c r="P487" s="138"/>
      <c r="Q487" s="138"/>
      <c r="R487" s="287"/>
      <c r="S487" s="309"/>
      <c r="T487" s="310"/>
      <c r="U487" s="310"/>
      <c r="V487" s="310"/>
      <c r="W487" s="310"/>
      <c r="X487" s="310"/>
      <c r="Y487" s="310"/>
      <c r="Z487" s="138"/>
      <c r="AA487" s="138"/>
      <c r="AB487" s="1"/>
      <c r="AC487" s="1"/>
    </row>
    <row r="488" spans="1:29" ht="4.5" customHeight="1">
      <c r="A488" s="135"/>
      <c r="B488" s="138"/>
      <c r="C488" s="288"/>
      <c r="D488" s="290"/>
      <c r="E488" s="290"/>
      <c r="F488" s="290"/>
      <c r="G488" s="290"/>
      <c r="H488" s="290"/>
      <c r="I488" s="290"/>
      <c r="J488" s="291"/>
      <c r="M488" s="138"/>
      <c r="N488" s="139"/>
      <c r="P488" s="138"/>
      <c r="Q488" s="138"/>
      <c r="R488" s="308"/>
      <c r="S488" s="310"/>
      <c r="T488" s="310"/>
      <c r="U488" s="310"/>
      <c r="V488" s="310"/>
      <c r="W488" s="310"/>
      <c r="X488" s="310"/>
      <c r="Y488" s="310"/>
      <c r="Z488" s="138"/>
      <c r="AA488" s="138"/>
      <c r="AB488" s="138"/>
      <c r="AC488" s="138"/>
    </row>
    <row r="489" spans="1:29" ht="9.75" customHeight="1">
      <c r="A489" s="135"/>
      <c r="B489" s="138"/>
      <c r="C489" s="288"/>
      <c r="D489" s="290"/>
      <c r="E489" s="290"/>
      <c r="F489" s="290"/>
      <c r="G489" s="290"/>
      <c r="H489" s="290"/>
      <c r="I489" s="290"/>
      <c r="J489" s="291"/>
      <c r="L489" s="136"/>
      <c r="M489" s="1" t="s">
        <v>107</v>
      </c>
      <c r="N489" s="141"/>
      <c r="P489" s="138"/>
      <c r="Q489" s="138"/>
      <c r="R489" s="308"/>
      <c r="S489" s="310"/>
      <c r="T489" s="310"/>
      <c r="U489" s="310"/>
      <c r="V489" s="310"/>
      <c r="W489" s="310"/>
      <c r="X489" s="310"/>
      <c r="Y489" s="310"/>
      <c r="Z489" s="138"/>
      <c r="AA489" s="138"/>
      <c r="AB489" s="1"/>
      <c r="AC489" s="1"/>
    </row>
    <row r="490" spans="1:29" ht="4.5" customHeight="1">
      <c r="A490" s="135"/>
      <c r="B490" s="138"/>
      <c r="C490" s="288"/>
      <c r="D490" s="290"/>
      <c r="E490" s="290"/>
      <c r="F490" s="290"/>
      <c r="G490" s="290"/>
      <c r="H490" s="290"/>
      <c r="I490" s="290"/>
      <c r="J490" s="291"/>
      <c r="M490" s="138"/>
      <c r="N490" s="139"/>
      <c r="P490" s="138"/>
      <c r="Q490" s="138"/>
      <c r="R490" s="308"/>
      <c r="S490" s="310"/>
      <c r="T490" s="310"/>
      <c r="U490" s="310"/>
      <c r="V490" s="310"/>
      <c r="W490" s="310"/>
      <c r="X490" s="310"/>
      <c r="Y490" s="310"/>
      <c r="Z490" s="138"/>
      <c r="AA490" s="138"/>
      <c r="AB490" s="138"/>
      <c r="AC490" s="138"/>
    </row>
    <row r="491" spans="1:29" ht="9.75" customHeight="1">
      <c r="A491" s="135"/>
      <c r="B491" s="138"/>
      <c r="C491" s="288"/>
      <c r="D491" s="290"/>
      <c r="E491" s="290"/>
      <c r="F491" s="290"/>
      <c r="G491" s="290"/>
      <c r="H491" s="290"/>
      <c r="I491" s="290"/>
      <c r="J491" s="291"/>
      <c r="L491" s="142"/>
      <c r="M491" s="1" t="s">
        <v>107</v>
      </c>
      <c r="N491" s="141"/>
      <c r="P491" s="138"/>
      <c r="Q491" s="138"/>
      <c r="R491" s="308"/>
      <c r="S491" s="310"/>
      <c r="T491" s="310"/>
      <c r="U491" s="310"/>
      <c r="V491" s="310"/>
      <c r="W491" s="310"/>
      <c r="X491" s="310"/>
      <c r="Y491" s="310"/>
      <c r="Z491" s="138"/>
      <c r="AA491" s="138"/>
      <c r="AB491" s="1"/>
      <c r="AC491" s="1"/>
    </row>
    <row r="492" spans="1:29" ht="4.5" customHeight="1">
      <c r="A492" s="97"/>
      <c r="B492" s="98"/>
      <c r="C492" s="98"/>
      <c r="D492" s="98"/>
      <c r="E492" s="98"/>
      <c r="F492" s="98"/>
      <c r="G492" s="98"/>
      <c r="H492" s="98"/>
      <c r="I492" s="98"/>
      <c r="J492" s="139"/>
      <c r="L492" s="96"/>
      <c r="M492" s="143"/>
      <c r="N492" s="141"/>
      <c r="P492" s="138"/>
      <c r="Q492" s="138"/>
      <c r="R492" s="138"/>
      <c r="S492" s="138"/>
      <c r="T492" s="138"/>
      <c r="U492" s="138"/>
      <c r="V492" s="138"/>
      <c r="W492" s="138"/>
      <c r="X492" s="138"/>
      <c r="Y492" s="138"/>
      <c r="Z492" s="138"/>
      <c r="AA492" s="138"/>
      <c r="AB492" s="1"/>
      <c r="AC492" s="1"/>
    </row>
    <row r="493" spans="1:29" ht="12.75" customHeight="1">
      <c r="A493" s="95"/>
      <c r="B493" s="96"/>
      <c r="C493" s="96"/>
      <c r="D493" s="140" t="s">
        <v>108</v>
      </c>
      <c r="E493" s="96"/>
      <c r="F493" s="140"/>
      <c r="G493" s="140"/>
      <c r="H493" s="96"/>
      <c r="I493" s="96"/>
      <c r="J493" s="131"/>
      <c r="K493" s="96"/>
      <c r="L493" s="96"/>
      <c r="M493" s="96"/>
      <c r="N493" s="131"/>
      <c r="P493" s="138"/>
      <c r="Q493" s="138"/>
      <c r="R493" s="138"/>
      <c r="S493" s="1"/>
      <c r="T493" s="138"/>
      <c r="U493" s="1"/>
      <c r="V493" s="1"/>
      <c r="W493" s="138"/>
      <c r="X493" s="138"/>
      <c r="Y493" s="138"/>
      <c r="Z493" s="138"/>
      <c r="AA493" s="138"/>
      <c r="AB493" s="138"/>
      <c r="AC493" s="138"/>
    </row>
    <row r="494" spans="1:29" ht="4.5" customHeight="1">
      <c r="A494" s="135"/>
      <c r="B494" s="138"/>
      <c r="C494" s="138"/>
      <c r="D494" s="138"/>
      <c r="E494" s="138"/>
      <c r="F494" s="138"/>
      <c r="G494" s="138"/>
      <c r="H494" s="138"/>
      <c r="I494" s="138"/>
      <c r="J494" s="139"/>
      <c r="K494" s="138"/>
      <c r="L494" s="138"/>
      <c r="M494" s="138"/>
      <c r="N494" s="139"/>
      <c r="P494" s="138"/>
      <c r="Q494" s="138"/>
      <c r="R494" s="138"/>
      <c r="S494" s="138"/>
      <c r="T494" s="138"/>
      <c r="U494" s="138"/>
      <c r="V494" s="138"/>
      <c r="W494" s="138"/>
      <c r="X494" s="138"/>
      <c r="Y494" s="138"/>
      <c r="Z494" s="138"/>
      <c r="AA494" s="138"/>
      <c r="AB494" s="138"/>
      <c r="AC494" s="138"/>
    </row>
    <row r="495" spans="1:29" ht="9.75" customHeight="1">
      <c r="A495" s="135"/>
      <c r="B495" s="138"/>
      <c r="C495" s="138"/>
      <c r="D495" s="292"/>
      <c r="E495" s="293"/>
      <c r="F495" s="293"/>
      <c r="G495" s="293"/>
      <c r="H495" s="293"/>
      <c r="I495" s="293"/>
      <c r="J495" s="294"/>
      <c r="K495" s="138"/>
      <c r="L495" s="136"/>
      <c r="M495" s="1" t="s">
        <v>106</v>
      </c>
      <c r="N495" s="141"/>
      <c r="P495" s="138"/>
      <c r="Q495" s="138"/>
      <c r="R495" s="138"/>
      <c r="S495" s="292"/>
      <c r="T495" s="292"/>
      <c r="U495" s="292"/>
      <c r="V495" s="292"/>
      <c r="W495" s="292"/>
      <c r="X495" s="292"/>
      <c r="Y495" s="292"/>
      <c r="Z495" s="138"/>
      <c r="AA495" s="138"/>
      <c r="AB495" s="1"/>
      <c r="AC495" s="1"/>
    </row>
    <row r="496" spans="1:29" ht="4.5" customHeight="1">
      <c r="A496" s="135"/>
      <c r="B496" s="138"/>
      <c r="C496" s="138"/>
      <c r="D496" s="293"/>
      <c r="E496" s="293"/>
      <c r="F496" s="293"/>
      <c r="G496" s="293"/>
      <c r="H496" s="293"/>
      <c r="I496" s="293"/>
      <c r="J496" s="294"/>
      <c r="K496" s="138"/>
      <c r="L496" s="138"/>
      <c r="M496" s="138"/>
      <c r="N496" s="139"/>
      <c r="P496" s="138"/>
      <c r="Q496" s="138"/>
      <c r="R496" s="138"/>
      <c r="S496" s="292"/>
      <c r="T496" s="292"/>
      <c r="U496" s="292"/>
      <c r="V496" s="292"/>
      <c r="W496" s="292"/>
      <c r="X496" s="292"/>
      <c r="Y496" s="292"/>
      <c r="Z496" s="138"/>
      <c r="AA496" s="138"/>
      <c r="AB496" s="138"/>
      <c r="AC496" s="138"/>
    </row>
    <row r="497" spans="1:29" ht="9.75" customHeight="1">
      <c r="A497" s="135"/>
      <c r="B497" s="138"/>
      <c r="C497" s="138"/>
      <c r="D497" s="293"/>
      <c r="E497" s="293"/>
      <c r="F497" s="293"/>
      <c r="G497" s="293"/>
      <c r="H497" s="293"/>
      <c r="I497" s="293"/>
      <c r="J497" s="294"/>
      <c r="K497" s="138"/>
      <c r="L497" s="136"/>
      <c r="M497" s="1" t="s">
        <v>109</v>
      </c>
      <c r="N497" s="141"/>
      <c r="P497" s="138"/>
      <c r="Q497" s="138"/>
      <c r="R497" s="138"/>
      <c r="S497" s="292"/>
      <c r="T497" s="292"/>
      <c r="U497" s="292"/>
      <c r="V497" s="292"/>
      <c r="W497" s="292"/>
      <c r="X497" s="292"/>
      <c r="Y497" s="292"/>
      <c r="Z497" s="138"/>
      <c r="AA497" s="138"/>
      <c r="AB497" s="1"/>
      <c r="AC497" s="1"/>
    </row>
    <row r="498" spans="1:29" ht="4.5" customHeight="1">
      <c r="A498" s="97"/>
      <c r="B498" s="98"/>
      <c r="C498" s="98"/>
      <c r="D498" s="98"/>
      <c r="E498" s="98"/>
      <c r="F498" s="98"/>
      <c r="G498" s="98"/>
      <c r="H498" s="98"/>
      <c r="I498" s="98"/>
      <c r="J498" s="144"/>
      <c r="K498" s="98"/>
      <c r="L498" s="98"/>
      <c r="M498" s="98"/>
      <c r="N498" s="139"/>
      <c r="P498" s="138"/>
      <c r="Q498" s="138"/>
      <c r="R498" s="138"/>
      <c r="S498" s="138"/>
      <c r="T498" s="138"/>
      <c r="U498" s="138"/>
      <c r="V498" s="138"/>
      <c r="W498" s="138"/>
      <c r="X498" s="138"/>
      <c r="Y498" s="138"/>
      <c r="Z498" s="138"/>
      <c r="AA498" s="138"/>
      <c r="AB498" s="138"/>
      <c r="AC498" s="138"/>
    </row>
    <row r="499" spans="13:29" ht="4.5" customHeight="1">
      <c r="M499" s="138"/>
      <c r="N499" s="63"/>
      <c r="P499" s="138"/>
      <c r="Q499" s="138"/>
      <c r="R499" s="138"/>
      <c r="S499" s="138"/>
      <c r="T499" s="138"/>
      <c r="U499" s="138"/>
      <c r="V499" s="138"/>
      <c r="W499" s="138"/>
      <c r="X499" s="138"/>
      <c r="Y499" s="138"/>
      <c r="Z499" s="138"/>
      <c r="AA499" s="138"/>
      <c r="AB499" s="138"/>
      <c r="AC499" s="138"/>
    </row>
    <row r="500" spans="1:29" ht="4.5" customHeight="1">
      <c r="A500" s="95"/>
      <c r="B500" s="96"/>
      <c r="C500" s="96"/>
      <c r="D500" s="96"/>
      <c r="E500" s="96"/>
      <c r="F500" s="96"/>
      <c r="G500" s="96"/>
      <c r="H500" s="96"/>
      <c r="I500" s="96"/>
      <c r="J500" s="96"/>
      <c r="K500" s="96"/>
      <c r="L500" s="96"/>
      <c r="M500" s="96"/>
      <c r="N500" s="139"/>
      <c r="P500" s="138"/>
      <c r="Q500" s="138"/>
      <c r="R500" s="138"/>
      <c r="S500" s="138"/>
      <c r="T500" s="138"/>
      <c r="U500" s="138"/>
      <c r="V500" s="138"/>
      <c r="W500" s="138"/>
      <c r="X500" s="138"/>
      <c r="Y500" s="138"/>
      <c r="Z500" s="138"/>
      <c r="AA500" s="138"/>
      <c r="AB500" s="138"/>
      <c r="AC500" s="138"/>
    </row>
    <row r="501" spans="1:29" ht="9.75" customHeight="1">
      <c r="A501" s="135"/>
      <c r="B501" s="136"/>
      <c r="C501" s="137" t="s">
        <v>101</v>
      </c>
      <c r="D501" s="137"/>
      <c r="E501" s="136"/>
      <c r="F501" s="137" t="s">
        <v>102</v>
      </c>
      <c r="G501" s="137"/>
      <c r="H501" s="136"/>
      <c r="I501" s="137" t="s">
        <v>103</v>
      </c>
      <c r="J501" s="137"/>
      <c r="K501" s="137"/>
      <c r="M501" s="138"/>
      <c r="N501" s="139"/>
      <c r="P501" s="138"/>
      <c r="Q501" s="138"/>
      <c r="R501" s="1"/>
      <c r="S501" s="1"/>
      <c r="T501" s="138"/>
      <c r="U501" s="1"/>
      <c r="V501" s="1"/>
      <c r="W501" s="138"/>
      <c r="X501" s="1"/>
      <c r="Y501" s="1"/>
      <c r="Z501" s="1"/>
      <c r="AA501" s="138"/>
      <c r="AB501" s="138"/>
      <c r="AC501" s="138"/>
    </row>
    <row r="502" spans="1:29" ht="4.5" customHeight="1">
      <c r="A502" s="135"/>
      <c r="M502" s="138"/>
      <c r="N502" s="139"/>
      <c r="P502" s="138"/>
      <c r="Q502" s="138"/>
      <c r="R502" s="138"/>
      <c r="S502" s="138"/>
      <c r="T502" s="138"/>
      <c r="U502" s="138"/>
      <c r="V502" s="138"/>
      <c r="W502" s="138"/>
      <c r="X502" s="138"/>
      <c r="Y502" s="138"/>
      <c r="Z502" s="138"/>
      <c r="AA502" s="138"/>
      <c r="AB502" s="138"/>
      <c r="AC502" s="138"/>
    </row>
    <row r="503" spans="1:29" ht="12.75" customHeight="1">
      <c r="A503" s="95"/>
      <c r="B503" s="96"/>
      <c r="C503" s="140" t="s">
        <v>104</v>
      </c>
      <c r="D503" s="140" t="s">
        <v>110</v>
      </c>
      <c r="E503" s="96"/>
      <c r="F503" s="140"/>
      <c r="G503" s="140"/>
      <c r="H503" s="96"/>
      <c r="I503" s="96"/>
      <c r="J503" s="131"/>
      <c r="M503" s="138"/>
      <c r="N503" s="139"/>
      <c r="P503" s="138"/>
      <c r="Q503" s="138"/>
      <c r="R503" s="1"/>
      <c r="S503" s="1"/>
      <c r="T503" s="138"/>
      <c r="U503" s="1"/>
      <c r="V503" s="1"/>
      <c r="W503" s="138"/>
      <c r="X503" s="138"/>
      <c r="Y503" s="138"/>
      <c r="Z503" s="138"/>
      <c r="AA503" s="138"/>
      <c r="AB503" s="138"/>
      <c r="AC503" s="138"/>
    </row>
    <row r="504" spans="1:29" ht="4.5" customHeight="1">
      <c r="A504" s="135"/>
      <c r="B504" s="138"/>
      <c r="C504" s="1"/>
      <c r="D504" s="1"/>
      <c r="E504" s="138"/>
      <c r="F504" s="1"/>
      <c r="G504" s="1"/>
      <c r="H504" s="138"/>
      <c r="I504" s="138"/>
      <c r="J504" s="139"/>
      <c r="M504" s="138"/>
      <c r="N504" s="139"/>
      <c r="P504" s="138"/>
      <c r="Q504" s="138"/>
      <c r="R504" s="1"/>
      <c r="S504" s="1"/>
      <c r="T504" s="138"/>
      <c r="U504" s="1"/>
      <c r="V504" s="1"/>
      <c r="W504" s="138"/>
      <c r="X504" s="138"/>
      <c r="Y504" s="138"/>
      <c r="Z504" s="138"/>
      <c r="AA504" s="138"/>
      <c r="AB504" s="138"/>
      <c r="AC504" s="138"/>
    </row>
    <row r="505" spans="1:29" ht="9.75" customHeight="1">
      <c r="A505" s="135"/>
      <c r="B505" s="138"/>
      <c r="C505" s="287">
        <f>Raster!B20</f>
        <v>84</v>
      </c>
      <c r="D505" s="289" t="str">
        <f>Raster!C20</f>
        <v>Hosenthien, Vincenzo</v>
      </c>
      <c r="E505" s="290"/>
      <c r="F505" s="290"/>
      <c r="G505" s="290"/>
      <c r="H505" s="290"/>
      <c r="I505" s="290"/>
      <c r="J505" s="291"/>
      <c r="L505" s="136"/>
      <c r="M505" s="1" t="s">
        <v>106</v>
      </c>
      <c r="N505" s="141"/>
      <c r="P505" s="138"/>
      <c r="Q505" s="138"/>
      <c r="R505" s="287"/>
      <c r="S505" s="309"/>
      <c r="T505" s="310"/>
      <c r="U505" s="310"/>
      <c r="V505" s="310"/>
      <c r="W505" s="310"/>
      <c r="X505" s="310"/>
      <c r="Y505" s="310"/>
      <c r="Z505" s="138"/>
      <c r="AA505" s="138"/>
      <c r="AB505" s="1"/>
      <c r="AC505" s="1"/>
    </row>
    <row r="506" spans="1:29" ht="4.5" customHeight="1">
      <c r="A506" s="135"/>
      <c r="B506" s="138"/>
      <c r="C506" s="288"/>
      <c r="D506" s="290"/>
      <c r="E506" s="290"/>
      <c r="F506" s="290"/>
      <c r="G506" s="290"/>
      <c r="H506" s="290"/>
      <c r="I506" s="290"/>
      <c r="J506" s="291"/>
      <c r="M506" s="138"/>
      <c r="N506" s="139"/>
      <c r="P506" s="138"/>
      <c r="Q506" s="138"/>
      <c r="R506" s="308"/>
      <c r="S506" s="310"/>
      <c r="T506" s="310"/>
      <c r="U506" s="310"/>
      <c r="V506" s="310"/>
      <c r="W506" s="310"/>
      <c r="X506" s="310"/>
      <c r="Y506" s="310"/>
      <c r="Z506" s="138"/>
      <c r="AA506" s="138"/>
      <c r="AB506" s="138"/>
      <c r="AC506" s="138"/>
    </row>
    <row r="507" spans="1:29" ht="9.75" customHeight="1">
      <c r="A507" s="135"/>
      <c r="B507" s="138"/>
      <c r="C507" s="288"/>
      <c r="D507" s="290"/>
      <c r="E507" s="290"/>
      <c r="F507" s="290"/>
      <c r="G507" s="290"/>
      <c r="H507" s="290"/>
      <c r="I507" s="290"/>
      <c r="J507" s="291"/>
      <c r="L507" s="136"/>
      <c r="M507" s="1" t="s">
        <v>107</v>
      </c>
      <c r="N507" s="141"/>
      <c r="P507" s="138"/>
      <c r="Q507" s="138"/>
      <c r="R507" s="308"/>
      <c r="S507" s="310"/>
      <c r="T507" s="310"/>
      <c r="U507" s="310"/>
      <c r="V507" s="310"/>
      <c r="W507" s="310"/>
      <c r="X507" s="310"/>
      <c r="Y507" s="310"/>
      <c r="Z507" s="138"/>
      <c r="AA507" s="138"/>
      <c r="AB507" s="1"/>
      <c r="AC507" s="1"/>
    </row>
    <row r="508" spans="1:29" ht="4.5" customHeight="1">
      <c r="A508" s="135"/>
      <c r="B508" s="138"/>
      <c r="C508" s="288"/>
      <c r="D508" s="290"/>
      <c r="E508" s="290"/>
      <c r="F508" s="290"/>
      <c r="G508" s="290"/>
      <c r="H508" s="290"/>
      <c r="I508" s="290"/>
      <c r="J508" s="291"/>
      <c r="M508" s="138"/>
      <c r="N508" s="139"/>
      <c r="P508" s="138"/>
      <c r="Q508" s="138"/>
      <c r="R508" s="308"/>
      <c r="S508" s="310"/>
      <c r="T508" s="310"/>
      <c r="U508" s="310"/>
      <c r="V508" s="310"/>
      <c r="W508" s="310"/>
      <c r="X508" s="310"/>
      <c r="Y508" s="310"/>
      <c r="Z508" s="138"/>
      <c r="AA508" s="138"/>
      <c r="AB508" s="138"/>
      <c r="AC508" s="138"/>
    </row>
    <row r="509" spans="1:29" ht="9.75" customHeight="1">
      <c r="A509" s="135"/>
      <c r="B509" s="138"/>
      <c r="C509" s="288"/>
      <c r="D509" s="290"/>
      <c r="E509" s="290"/>
      <c r="F509" s="290"/>
      <c r="G509" s="290"/>
      <c r="H509" s="290"/>
      <c r="I509" s="290"/>
      <c r="J509" s="291"/>
      <c r="L509" s="142"/>
      <c r="M509" s="1" t="s">
        <v>107</v>
      </c>
      <c r="N509" s="141"/>
      <c r="P509" s="138"/>
      <c r="Q509" s="138"/>
      <c r="R509" s="308"/>
      <c r="S509" s="310"/>
      <c r="T509" s="310"/>
      <c r="U509" s="310"/>
      <c r="V509" s="310"/>
      <c r="W509" s="310"/>
      <c r="X509" s="310"/>
      <c r="Y509" s="310"/>
      <c r="Z509" s="138"/>
      <c r="AA509" s="138"/>
      <c r="AB509" s="1"/>
      <c r="AC509" s="1"/>
    </row>
    <row r="510" spans="1:29" ht="4.5" customHeight="1">
      <c r="A510" s="97"/>
      <c r="B510" s="98"/>
      <c r="C510" s="98"/>
      <c r="D510" s="98"/>
      <c r="E510" s="98"/>
      <c r="F510" s="98"/>
      <c r="G510" s="98"/>
      <c r="H510" s="98"/>
      <c r="I510" s="98"/>
      <c r="J510" s="139"/>
      <c r="L510" s="96"/>
      <c r="M510" s="143"/>
      <c r="N510" s="141"/>
      <c r="P510" s="138"/>
      <c r="Q510" s="138"/>
      <c r="R510" s="138"/>
      <c r="S510" s="138"/>
      <c r="T510" s="138"/>
      <c r="U510" s="138"/>
      <c r="V510" s="138"/>
      <c r="W510" s="138"/>
      <c r="X510" s="138"/>
      <c r="Y510" s="138"/>
      <c r="Z510" s="138"/>
      <c r="AA510" s="138"/>
      <c r="AB510" s="1"/>
      <c r="AC510" s="1"/>
    </row>
    <row r="511" spans="1:29" ht="12.75" customHeight="1">
      <c r="A511" s="95"/>
      <c r="B511" s="96"/>
      <c r="C511" s="96"/>
      <c r="D511" s="140" t="s">
        <v>108</v>
      </c>
      <c r="E511" s="96"/>
      <c r="F511" s="140"/>
      <c r="G511" s="140"/>
      <c r="H511" s="96"/>
      <c r="I511" s="96"/>
      <c r="J511" s="131"/>
      <c r="K511" s="96"/>
      <c r="L511" s="96"/>
      <c r="M511" s="96"/>
      <c r="N511" s="131"/>
      <c r="P511" s="138"/>
      <c r="Q511" s="138"/>
      <c r="R511" s="138"/>
      <c r="S511" s="1"/>
      <c r="T511" s="138"/>
      <c r="U511" s="1"/>
      <c r="V511" s="1"/>
      <c r="W511" s="138"/>
      <c r="X511" s="138"/>
      <c r="Y511" s="138"/>
      <c r="Z511" s="138"/>
      <c r="AA511" s="138"/>
      <c r="AB511" s="138"/>
      <c r="AC511" s="138"/>
    </row>
    <row r="512" spans="1:29" ht="4.5" customHeight="1">
      <c r="A512" s="135"/>
      <c r="B512" s="138"/>
      <c r="C512" s="138"/>
      <c r="D512" s="138"/>
      <c r="E512" s="138"/>
      <c r="F512" s="138"/>
      <c r="G512" s="138"/>
      <c r="H512" s="138"/>
      <c r="I512" s="138"/>
      <c r="J512" s="139"/>
      <c r="K512" s="138"/>
      <c r="L512" s="138"/>
      <c r="M512" s="138"/>
      <c r="N512" s="139"/>
      <c r="P512" s="138"/>
      <c r="Q512" s="138"/>
      <c r="R512" s="138"/>
      <c r="S512" s="138"/>
      <c r="T512" s="138"/>
      <c r="U512" s="138"/>
      <c r="V512" s="138"/>
      <c r="W512" s="138"/>
      <c r="X512" s="138"/>
      <c r="Y512" s="138"/>
      <c r="Z512" s="138"/>
      <c r="AA512" s="138"/>
      <c r="AB512" s="138"/>
      <c r="AC512" s="138"/>
    </row>
    <row r="513" spans="1:29" ht="9.75" customHeight="1">
      <c r="A513" s="135"/>
      <c r="B513" s="138"/>
      <c r="C513" s="138"/>
      <c r="D513" s="292"/>
      <c r="E513" s="293"/>
      <c r="F513" s="293"/>
      <c r="G513" s="293"/>
      <c r="H513" s="293"/>
      <c r="I513" s="293"/>
      <c r="J513" s="294"/>
      <c r="K513" s="138"/>
      <c r="L513" s="136"/>
      <c r="M513" s="1" t="s">
        <v>106</v>
      </c>
      <c r="N513" s="141"/>
      <c r="P513" s="138"/>
      <c r="Q513" s="138"/>
      <c r="R513" s="138"/>
      <c r="S513" s="292"/>
      <c r="T513" s="292"/>
      <c r="U513" s="292"/>
      <c r="V513" s="292"/>
      <c r="W513" s="292"/>
      <c r="X513" s="292"/>
      <c r="Y513" s="292"/>
      <c r="Z513" s="138"/>
      <c r="AA513" s="138"/>
      <c r="AB513" s="1"/>
      <c r="AC513" s="1"/>
    </row>
    <row r="514" spans="1:29" ht="4.5" customHeight="1">
      <c r="A514" s="135"/>
      <c r="B514" s="138"/>
      <c r="C514" s="138"/>
      <c r="D514" s="293"/>
      <c r="E514" s="293"/>
      <c r="F514" s="293"/>
      <c r="G514" s="293"/>
      <c r="H514" s="293"/>
      <c r="I514" s="293"/>
      <c r="J514" s="294"/>
      <c r="K514" s="138"/>
      <c r="L514" s="138"/>
      <c r="M514" s="138"/>
      <c r="N514" s="139"/>
      <c r="P514" s="138"/>
      <c r="Q514" s="138"/>
      <c r="R514" s="138"/>
      <c r="S514" s="292"/>
      <c r="T514" s="292"/>
      <c r="U514" s="292"/>
      <c r="V514" s="292"/>
      <c r="W514" s="292"/>
      <c r="X514" s="292"/>
      <c r="Y514" s="292"/>
      <c r="Z514" s="138"/>
      <c r="AA514" s="138"/>
      <c r="AB514" s="138"/>
      <c r="AC514" s="138"/>
    </row>
    <row r="515" spans="1:29" ht="9.75" customHeight="1">
      <c r="A515" s="135"/>
      <c r="B515" s="138"/>
      <c r="C515" s="138"/>
      <c r="D515" s="293"/>
      <c r="E515" s="293"/>
      <c r="F515" s="293"/>
      <c r="G515" s="293"/>
      <c r="H515" s="293"/>
      <c r="I515" s="293"/>
      <c r="J515" s="294"/>
      <c r="K515" s="138"/>
      <c r="L515" s="136"/>
      <c r="M515" s="1" t="s">
        <v>109</v>
      </c>
      <c r="N515" s="141"/>
      <c r="P515" s="138"/>
      <c r="Q515" s="138"/>
      <c r="R515" s="138"/>
      <c r="S515" s="292"/>
      <c r="T515" s="292"/>
      <c r="U515" s="292"/>
      <c r="V515" s="292"/>
      <c r="W515" s="292"/>
      <c r="X515" s="292"/>
      <c r="Y515" s="292"/>
      <c r="Z515" s="138"/>
      <c r="AA515" s="138"/>
      <c r="AB515" s="1"/>
      <c r="AC515" s="1"/>
    </row>
    <row r="516" spans="1:29" ht="4.5" customHeight="1">
      <c r="A516" s="97"/>
      <c r="B516" s="98"/>
      <c r="C516" s="98"/>
      <c r="D516" s="98"/>
      <c r="E516" s="98"/>
      <c r="F516" s="98"/>
      <c r="G516" s="98"/>
      <c r="H516" s="98"/>
      <c r="I516" s="98"/>
      <c r="J516" s="144"/>
      <c r="K516" s="98"/>
      <c r="L516" s="98"/>
      <c r="M516" s="98"/>
      <c r="N516" s="144"/>
      <c r="P516" s="138"/>
      <c r="Q516" s="138"/>
      <c r="R516" s="138"/>
      <c r="S516" s="138"/>
      <c r="T516" s="138"/>
      <c r="U516" s="138"/>
      <c r="V516" s="138"/>
      <c r="W516" s="138"/>
      <c r="X516" s="138"/>
      <c r="Y516" s="138"/>
      <c r="Z516" s="138"/>
      <c r="AA516" s="138"/>
      <c r="AB516" s="138"/>
      <c r="AC516" s="138"/>
    </row>
    <row r="517" spans="1:29" ht="4.5" customHeight="1">
      <c r="A517" s="138"/>
      <c r="B517" s="138"/>
      <c r="C517" s="138"/>
      <c r="D517" s="138"/>
      <c r="E517" s="138"/>
      <c r="F517" s="138"/>
      <c r="G517" s="138"/>
      <c r="H517" s="138"/>
      <c r="I517" s="138"/>
      <c r="J517" s="138"/>
      <c r="K517" s="138"/>
      <c r="L517" s="138"/>
      <c r="M517" s="138"/>
      <c r="N517" s="138"/>
      <c r="P517" s="138"/>
      <c r="Q517" s="138"/>
      <c r="R517" s="138"/>
      <c r="S517" s="138"/>
      <c r="T517" s="138"/>
      <c r="U517" s="138"/>
      <c r="V517" s="138"/>
      <c r="W517" s="138"/>
      <c r="X517" s="138"/>
      <c r="Y517" s="138"/>
      <c r="Z517" s="138"/>
      <c r="AA517" s="138"/>
      <c r="AB517" s="138"/>
      <c r="AC517" s="138"/>
    </row>
    <row r="518" spans="1:29" ht="12.75" customHeight="1">
      <c r="A518" s="301" t="s">
        <v>111</v>
      </c>
      <c r="B518" s="302"/>
      <c r="C518" s="303"/>
      <c r="D518" s="145" t="s">
        <v>64</v>
      </c>
      <c r="E518" s="146"/>
      <c r="F518" s="146"/>
      <c r="G518" s="146"/>
      <c r="H518" s="146"/>
      <c r="I518" s="146"/>
      <c r="J518" s="146"/>
      <c r="K518" s="146"/>
      <c r="L518" s="146"/>
      <c r="M518" s="146"/>
      <c r="N518" s="147"/>
      <c r="P518" s="286"/>
      <c r="Q518" s="308"/>
      <c r="R518" s="308"/>
      <c r="S518" s="176"/>
      <c r="T518" s="177"/>
      <c r="U518" s="177"/>
      <c r="V518" s="177"/>
      <c r="W518" s="177"/>
      <c r="X518" s="177"/>
      <c r="Y518" s="177"/>
      <c r="Z518" s="177"/>
      <c r="AA518" s="177"/>
      <c r="AB518" s="177"/>
      <c r="AC518" s="177"/>
    </row>
    <row r="519" spans="1:29" ht="12.75" customHeight="1">
      <c r="A519" s="304"/>
      <c r="B519" s="305"/>
      <c r="C519" s="306"/>
      <c r="D519" s="148" t="s">
        <v>66</v>
      </c>
      <c r="E519" s="149" t="s">
        <v>67</v>
      </c>
      <c r="F519" s="147"/>
      <c r="G519" s="150" t="s">
        <v>68</v>
      </c>
      <c r="H519" s="149" t="s">
        <v>69</v>
      </c>
      <c r="I519" s="151"/>
      <c r="J519" s="150" t="s">
        <v>70</v>
      </c>
      <c r="K519" s="149" t="s">
        <v>112</v>
      </c>
      <c r="L519" s="146"/>
      <c r="M519" s="147"/>
      <c r="N519" s="150" t="s">
        <v>113</v>
      </c>
      <c r="P519" s="308"/>
      <c r="Q519" s="308"/>
      <c r="R519" s="308"/>
      <c r="S519" s="178"/>
      <c r="T519" s="179"/>
      <c r="U519" s="177"/>
      <c r="V519" s="178"/>
      <c r="W519" s="179"/>
      <c r="X519" s="179"/>
      <c r="Y519" s="186"/>
      <c r="Z519" s="187"/>
      <c r="AA519" s="188"/>
      <c r="AB519" s="188"/>
      <c r="AC519" s="186"/>
    </row>
    <row r="520" spans="1:29" ht="18" customHeight="1">
      <c r="A520" s="95"/>
      <c r="B520" s="152">
        <v>1</v>
      </c>
      <c r="C520" s="152"/>
      <c r="D520" s="142"/>
      <c r="E520" s="96"/>
      <c r="F520" s="131"/>
      <c r="G520" s="131"/>
      <c r="H520" s="96"/>
      <c r="I520" s="131"/>
      <c r="J520" s="131"/>
      <c r="K520" s="153"/>
      <c r="L520" s="153"/>
      <c r="M520" s="154"/>
      <c r="N520" s="154"/>
      <c r="P520" s="138"/>
      <c r="Q520" s="180"/>
      <c r="R520" s="180"/>
      <c r="S520" s="138"/>
      <c r="T520" s="138"/>
      <c r="U520" s="138"/>
      <c r="V520" s="138"/>
      <c r="W520" s="138"/>
      <c r="X520" s="138"/>
      <c r="Y520" s="181"/>
      <c r="Z520" s="181"/>
      <c r="AA520" s="181"/>
      <c r="AB520" s="181"/>
      <c r="AC520" s="181"/>
    </row>
    <row r="521" spans="1:29" ht="18" customHeight="1">
      <c r="A521" s="155"/>
      <c r="B521" s="156">
        <v>2</v>
      </c>
      <c r="C521" s="156"/>
      <c r="D521" s="136"/>
      <c r="E521" s="63"/>
      <c r="F521" s="157"/>
      <c r="G521" s="157"/>
      <c r="H521" s="63"/>
      <c r="I521" s="157"/>
      <c r="J521" s="157"/>
      <c r="K521" s="158"/>
      <c r="L521" s="158"/>
      <c r="M521" s="159"/>
      <c r="N521" s="159"/>
      <c r="P521" s="138"/>
      <c r="Q521" s="180"/>
      <c r="R521" s="180"/>
      <c r="S521" s="138"/>
      <c r="T521" s="138"/>
      <c r="U521" s="138"/>
      <c r="V521" s="138"/>
      <c r="W521" s="138"/>
      <c r="X521" s="138"/>
      <c r="Y521" s="181"/>
      <c r="Z521" s="181"/>
      <c r="AA521" s="181"/>
      <c r="AB521" s="181"/>
      <c r="AC521" s="181"/>
    </row>
    <row r="522" spans="1:29" ht="9" customHeight="1">
      <c r="A522" s="96"/>
      <c r="B522" s="96"/>
      <c r="C522" s="96"/>
      <c r="D522" s="96"/>
      <c r="E522" s="96"/>
      <c r="F522" s="96"/>
      <c r="G522" s="96"/>
      <c r="H522" s="96"/>
      <c r="I522" s="96"/>
      <c r="J522" s="96"/>
      <c r="K522" s="96"/>
      <c r="L522" s="96"/>
      <c r="M522" s="96"/>
      <c r="N522" s="96"/>
      <c r="P522" s="138"/>
      <c r="Q522" s="138"/>
      <c r="R522" s="138"/>
      <c r="S522" s="138"/>
      <c r="T522" s="138"/>
      <c r="U522" s="138"/>
      <c r="V522" s="138"/>
      <c r="W522" s="138"/>
      <c r="X522" s="138"/>
      <c r="Y522" s="138"/>
      <c r="Z522" s="138"/>
      <c r="AA522" s="138"/>
      <c r="AB522" s="138"/>
      <c r="AC522" s="138"/>
    </row>
    <row r="523" spans="2:29" ht="18" customHeight="1">
      <c r="B523" s="160" t="s">
        <v>114</v>
      </c>
      <c r="D523" s="161"/>
      <c r="E523" s="161"/>
      <c r="F523" s="161"/>
      <c r="G523" s="161"/>
      <c r="I523" s="160" t="s">
        <v>115</v>
      </c>
      <c r="J523" s="161"/>
      <c r="K523" s="162" t="s">
        <v>48</v>
      </c>
      <c r="L523" s="161"/>
      <c r="M523" s="161"/>
      <c r="N523" s="162" t="s">
        <v>116</v>
      </c>
      <c r="P523" s="138"/>
      <c r="Q523" s="182"/>
      <c r="R523" s="138"/>
      <c r="S523" s="138"/>
      <c r="T523" s="138"/>
      <c r="U523" s="138"/>
      <c r="V523" s="138"/>
      <c r="W523" s="138"/>
      <c r="X523" s="182"/>
      <c r="Y523" s="138"/>
      <c r="Z523" s="173"/>
      <c r="AA523" s="138"/>
      <c r="AB523" s="138"/>
      <c r="AC523" s="173"/>
    </row>
    <row r="524" spans="16:29" ht="9.75" customHeight="1">
      <c r="P524" s="138"/>
      <c r="Q524" s="138"/>
      <c r="R524" s="138"/>
      <c r="S524" s="138"/>
      <c r="T524" s="138"/>
      <c r="U524" s="138"/>
      <c r="V524" s="138"/>
      <c r="W524" s="138"/>
      <c r="X524" s="138"/>
      <c r="Y524" s="138"/>
      <c r="Z524" s="138"/>
      <c r="AA524" s="138"/>
      <c r="AB524" s="138"/>
      <c r="AC524" s="138"/>
    </row>
    <row r="525" spans="1:29" ht="9.75" customHeight="1">
      <c r="A525" s="163" t="s">
        <v>117</v>
      </c>
      <c r="B525" s="146"/>
      <c r="C525" s="146"/>
      <c r="D525" s="146"/>
      <c r="E525" s="146"/>
      <c r="F525" s="146"/>
      <c r="G525" s="146"/>
      <c r="H525" s="164" t="s">
        <v>118</v>
      </c>
      <c r="I525" s="146"/>
      <c r="J525" s="146"/>
      <c r="K525" s="146"/>
      <c r="L525" s="146"/>
      <c r="M525" s="146"/>
      <c r="N525" s="147"/>
      <c r="P525" s="183"/>
      <c r="Q525" s="177"/>
      <c r="R525" s="177"/>
      <c r="S525" s="177"/>
      <c r="T525" s="177"/>
      <c r="U525" s="177"/>
      <c r="V525" s="177"/>
      <c r="W525" s="184"/>
      <c r="X525" s="177"/>
      <c r="Y525" s="177"/>
      <c r="Z525" s="177"/>
      <c r="AA525" s="177"/>
      <c r="AB525" s="177"/>
      <c r="AC525" s="177"/>
    </row>
    <row r="526" spans="1:29" ht="15.75" customHeight="1">
      <c r="A526" s="165"/>
      <c r="B526" s="298"/>
      <c r="C526" s="299"/>
      <c r="D526" s="299"/>
      <c r="E526" s="299"/>
      <c r="F526" s="299"/>
      <c r="G526" s="300"/>
      <c r="H526" s="166"/>
      <c r="I526" s="138"/>
      <c r="J526" s="138"/>
      <c r="K526" s="138"/>
      <c r="L526" s="138"/>
      <c r="M526" s="138"/>
      <c r="N526" s="139"/>
      <c r="P526" s="1"/>
      <c r="Q526" s="292"/>
      <c r="R526" s="307"/>
      <c r="S526" s="307"/>
      <c r="T526" s="307"/>
      <c r="U526" s="307"/>
      <c r="V526" s="307"/>
      <c r="W526" s="184"/>
      <c r="X526" s="138"/>
      <c r="Y526" s="138"/>
      <c r="Z526" s="138"/>
      <c r="AA526" s="138"/>
      <c r="AB526" s="138"/>
      <c r="AC526" s="138"/>
    </row>
    <row r="527" spans="1:29" ht="9.75" customHeight="1">
      <c r="A527" s="167" t="s">
        <v>119</v>
      </c>
      <c r="B527" s="96"/>
      <c r="C527" s="96"/>
      <c r="D527" s="96"/>
      <c r="E527" s="96"/>
      <c r="F527" s="96"/>
      <c r="G527" s="131"/>
      <c r="H527" s="168" t="s">
        <v>120</v>
      </c>
      <c r="I527" s="63"/>
      <c r="J527" s="157"/>
      <c r="K527" s="63"/>
      <c r="L527" s="169" t="s">
        <v>121</v>
      </c>
      <c r="M527" s="63"/>
      <c r="N527" s="157"/>
      <c r="P527" s="1"/>
      <c r="Q527" s="138"/>
      <c r="R527" s="138"/>
      <c r="S527" s="138"/>
      <c r="T527" s="138"/>
      <c r="U527" s="138"/>
      <c r="V527" s="138"/>
      <c r="W527" s="185"/>
      <c r="X527" s="138"/>
      <c r="Y527" s="138"/>
      <c r="Z527" s="138"/>
      <c r="AA527" s="185"/>
      <c r="AB527" s="138"/>
      <c r="AC527" s="138"/>
    </row>
    <row r="528" spans="1:29" ht="19.5" customHeight="1">
      <c r="A528" s="97"/>
      <c r="B528" s="298"/>
      <c r="C528" s="299"/>
      <c r="D528" s="299"/>
      <c r="E528" s="299"/>
      <c r="F528" s="299"/>
      <c r="G528" s="300"/>
      <c r="H528" s="97"/>
      <c r="I528" s="98"/>
      <c r="J528" s="157"/>
      <c r="K528" s="98"/>
      <c r="L528" s="98"/>
      <c r="M528" s="98"/>
      <c r="N528" s="144"/>
      <c r="P528" s="138"/>
      <c r="Q528" s="292"/>
      <c r="R528" s="307"/>
      <c r="S528" s="307"/>
      <c r="T528" s="307"/>
      <c r="U528" s="307"/>
      <c r="V528" s="307"/>
      <c r="W528" s="138"/>
      <c r="X528" s="138"/>
      <c r="Y528" s="138"/>
      <c r="Z528" s="138"/>
      <c r="AA528" s="138"/>
      <c r="AB528" s="138"/>
      <c r="AC528" s="138"/>
    </row>
    <row r="529" spans="1:29" ht="12.75" customHeight="1">
      <c r="A529" t="str">
        <f>$A$52</f>
        <v>Offenburg</v>
      </c>
      <c r="M529" s="311">
        <f>$M$52</f>
        <v>40677</v>
      </c>
      <c r="N529" s="270"/>
      <c r="P529" s="138"/>
      <c r="Q529" s="138"/>
      <c r="R529" s="138"/>
      <c r="S529" s="138"/>
      <c r="T529" s="138"/>
      <c r="U529" s="138"/>
      <c r="V529" s="138"/>
      <c r="W529" s="138"/>
      <c r="X529" s="138"/>
      <c r="Y529" s="138"/>
      <c r="Z529" s="138"/>
      <c r="AA529" s="138"/>
      <c r="AB529" s="314"/>
      <c r="AC529" s="315"/>
    </row>
  </sheetData>
  <sheetProtection/>
  <mergeCells count="300">
    <mergeCell ref="W3:Z3"/>
    <mergeCell ref="C3:D3"/>
    <mergeCell ref="R3:S3"/>
    <mergeCell ref="F3:G3"/>
    <mergeCell ref="U3:V3"/>
    <mergeCell ref="L3:N3"/>
    <mergeCell ref="H3:K3"/>
    <mergeCell ref="D63:J67"/>
    <mergeCell ref="S36:Y38"/>
    <mergeCell ref="Q51:V51"/>
    <mergeCell ref="B102:G102"/>
    <mergeCell ref="Q102:V102"/>
    <mergeCell ref="A94:C95"/>
    <mergeCell ref="P94:R95"/>
    <mergeCell ref="C63:C67"/>
    <mergeCell ref="B51:G51"/>
    <mergeCell ref="A41:C42"/>
    <mergeCell ref="B49:G49"/>
    <mergeCell ref="C10:C14"/>
    <mergeCell ref="D18:J20"/>
    <mergeCell ref="C28:C32"/>
    <mergeCell ref="D28:J32"/>
    <mergeCell ref="D36:J38"/>
    <mergeCell ref="D10:J14"/>
    <mergeCell ref="D89:J91"/>
    <mergeCell ref="S89:Y91"/>
    <mergeCell ref="D71:J73"/>
    <mergeCell ref="S71:Y73"/>
    <mergeCell ref="S81:Y85"/>
    <mergeCell ref="AA3:AC3"/>
    <mergeCell ref="L56:N56"/>
    <mergeCell ref="AA56:AC56"/>
    <mergeCell ref="R10:R14"/>
    <mergeCell ref="R28:R32"/>
    <mergeCell ref="S28:Y32"/>
    <mergeCell ref="L4:N4"/>
    <mergeCell ref="R56:S56"/>
    <mergeCell ref="U56:V56"/>
    <mergeCell ref="Q49:V49"/>
    <mergeCell ref="B104:G104"/>
    <mergeCell ref="Q104:V104"/>
    <mergeCell ref="R81:R85"/>
    <mergeCell ref="C56:D56"/>
    <mergeCell ref="F56:G56"/>
    <mergeCell ref="H56:K56"/>
    <mergeCell ref="C81:C85"/>
    <mergeCell ref="D81:J85"/>
    <mergeCell ref="R63:R67"/>
    <mergeCell ref="S63:Y67"/>
    <mergeCell ref="M52:N52"/>
    <mergeCell ref="AB52:AC52"/>
    <mergeCell ref="M105:N105"/>
    <mergeCell ref="AB105:AC105"/>
    <mergeCell ref="L57:N57"/>
    <mergeCell ref="AA57:AC57"/>
    <mergeCell ref="W56:Z56"/>
    <mergeCell ref="AA4:AC4"/>
    <mergeCell ref="P41:R42"/>
    <mergeCell ref="W109:Z109"/>
    <mergeCell ref="S10:Y14"/>
    <mergeCell ref="S18:Y20"/>
    <mergeCell ref="U109:V109"/>
    <mergeCell ref="AA109:AC109"/>
    <mergeCell ref="C134:C138"/>
    <mergeCell ref="D134:J138"/>
    <mergeCell ref="C116:C120"/>
    <mergeCell ref="AA110:AC110"/>
    <mergeCell ref="L109:N109"/>
    <mergeCell ref="R109:S109"/>
    <mergeCell ref="L110:N110"/>
    <mergeCell ref="D124:J126"/>
    <mergeCell ref="D116:J120"/>
    <mergeCell ref="H109:K109"/>
    <mergeCell ref="S116:Y120"/>
    <mergeCell ref="C109:D109"/>
    <mergeCell ref="F109:G109"/>
    <mergeCell ref="S142:Y144"/>
    <mergeCell ref="A147:C148"/>
    <mergeCell ref="B155:G155"/>
    <mergeCell ref="Q155:V155"/>
    <mergeCell ref="P147:R148"/>
    <mergeCell ref="M158:N158"/>
    <mergeCell ref="R134:R138"/>
    <mergeCell ref="S134:Y138"/>
    <mergeCell ref="C162:D162"/>
    <mergeCell ref="F162:G162"/>
    <mergeCell ref="H162:K162"/>
    <mergeCell ref="L162:N162"/>
    <mergeCell ref="B157:G157"/>
    <mergeCell ref="Q157:V157"/>
    <mergeCell ref="D142:J144"/>
    <mergeCell ref="AB158:AC158"/>
    <mergeCell ref="S124:Y126"/>
    <mergeCell ref="R116:R120"/>
    <mergeCell ref="C169:C173"/>
    <mergeCell ref="D169:J173"/>
    <mergeCell ref="R169:R173"/>
    <mergeCell ref="S169:Y173"/>
    <mergeCell ref="W162:Z162"/>
    <mergeCell ref="AA162:AC162"/>
    <mergeCell ref="L163:N163"/>
    <mergeCell ref="B210:G210"/>
    <mergeCell ref="AA163:AC163"/>
    <mergeCell ref="R162:S162"/>
    <mergeCell ref="U162:V162"/>
    <mergeCell ref="B208:G208"/>
    <mergeCell ref="Q208:V208"/>
    <mergeCell ref="D177:J179"/>
    <mergeCell ref="S177:Y179"/>
    <mergeCell ref="C187:C191"/>
    <mergeCell ref="D187:J191"/>
    <mergeCell ref="C215:D215"/>
    <mergeCell ref="F215:G215"/>
    <mergeCell ref="H215:K215"/>
    <mergeCell ref="L215:N215"/>
    <mergeCell ref="S187:Y191"/>
    <mergeCell ref="D195:J197"/>
    <mergeCell ref="S195:Y197"/>
    <mergeCell ref="A200:C201"/>
    <mergeCell ref="P200:R201"/>
    <mergeCell ref="R187:R191"/>
    <mergeCell ref="Q210:V210"/>
    <mergeCell ref="M211:N211"/>
    <mergeCell ref="AB211:AC211"/>
    <mergeCell ref="C222:C226"/>
    <mergeCell ref="D222:J226"/>
    <mergeCell ref="R222:R226"/>
    <mergeCell ref="S222:Y226"/>
    <mergeCell ref="W215:Z215"/>
    <mergeCell ref="AA215:AC215"/>
    <mergeCell ref="L216:N216"/>
    <mergeCell ref="B263:G263"/>
    <mergeCell ref="AA216:AC216"/>
    <mergeCell ref="R215:S215"/>
    <mergeCell ref="U215:V215"/>
    <mergeCell ref="B261:G261"/>
    <mergeCell ref="Q261:V261"/>
    <mergeCell ref="D230:J232"/>
    <mergeCell ref="S230:Y232"/>
    <mergeCell ref="C240:C244"/>
    <mergeCell ref="D240:J244"/>
    <mergeCell ref="C268:D268"/>
    <mergeCell ref="F268:G268"/>
    <mergeCell ref="H268:K268"/>
    <mergeCell ref="L268:N268"/>
    <mergeCell ref="S240:Y244"/>
    <mergeCell ref="D248:J250"/>
    <mergeCell ref="S248:Y250"/>
    <mergeCell ref="A253:C254"/>
    <mergeCell ref="P253:R254"/>
    <mergeCell ref="R240:R244"/>
    <mergeCell ref="Q263:V263"/>
    <mergeCell ref="M264:N264"/>
    <mergeCell ref="AB264:AC264"/>
    <mergeCell ref="C275:C279"/>
    <mergeCell ref="D275:J279"/>
    <mergeCell ref="R275:R279"/>
    <mergeCell ref="S275:Y279"/>
    <mergeCell ref="W268:Z268"/>
    <mergeCell ref="AA268:AC268"/>
    <mergeCell ref="L269:N269"/>
    <mergeCell ref="B316:G316"/>
    <mergeCell ref="AA269:AC269"/>
    <mergeCell ref="R268:S268"/>
    <mergeCell ref="U268:V268"/>
    <mergeCell ref="B314:G314"/>
    <mergeCell ref="Q314:V314"/>
    <mergeCell ref="D283:J285"/>
    <mergeCell ref="S283:Y285"/>
    <mergeCell ref="C293:C297"/>
    <mergeCell ref="D293:J297"/>
    <mergeCell ref="C321:D321"/>
    <mergeCell ref="F321:G321"/>
    <mergeCell ref="H321:K321"/>
    <mergeCell ref="L321:N321"/>
    <mergeCell ref="S293:Y297"/>
    <mergeCell ref="D301:J303"/>
    <mergeCell ref="S301:Y303"/>
    <mergeCell ref="A306:C307"/>
    <mergeCell ref="P306:R307"/>
    <mergeCell ref="R293:R297"/>
    <mergeCell ref="Q316:V316"/>
    <mergeCell ref="M317:N317"/>
    <mergeCell ref="AB317:AC317"/>
    <mergeCell ref="C328:C332"/>
    <mergeCell ref="D328:J332"/>
    <mergeCell ref="R328:R332"/>
    <mergeCell ref="S328:Y332"/>
    <mergeCell ref="W321:Z321"/>
    <mergeCell ref="AA321:AC321"/>
    <mergeCell ref="L322:N322"/>
    <mergeCell ref="B369:G369"/>
    <mergeCell ref="AA322:AC322"/>
    <mergeCell ref="R321:S321"/>
    <mergeCell ref="U321:V321"/>
    <mergeCell ref="B367:G367"/>
    <mergeCell ref="Q367:V367"/>
    <mergeCell ref="D336:J338"/>
    <mergeCell ref="S336:Y338"/>
    <mergeCell ref="C346:C350"/>
    <mergeCell ref="D346:J350"/>
    <mergeCell ref="C374:D374"/>
    <mergeCell ref="F374:G374"/>
    <mergeCell ref="H374:K374"/>
    <mergeCell ref="L374:N374"/>
    <mergeCell ref="S346:Y350"/>
    <mergeCell ref="D354:J356"/>
    <mergeCell ref="S354:Y356"/>
    <mergeCell ref="A359:C360"/>
    <mergeCell ref="P359:R360"/>
    <mergeCell ref="R346:R350"/>
    <mergeCell ref="Q369:V369"/>
    <mergeCell ref="M370:N370"/>
    <mergeCell ref="AB370:AC370"/>
    <mergeCell ref="C381:C385"/>
    <mergeCell ref="D381:J385"/>
    <mergeCell ref="R381:R385"/>
    <mergeCell ref="S381:Y385"/>
    <mergeCell ref="W374:Z374"/>
    <mergeCell ref="AA374:AC374"/>
    <mergeCell ref="L375:N375"/>
    <mergeCell ref="B422:G422"/>
    <mergeCell ref="AA375:AC375"/>
    <mergeCell ref="R374:S374"/>
    <mergeCell ref="U374:V374"/>
    <mergeCell ref="B420:G420"/>
    <mergeCell ref="Q420:V420"/>
    <mergeCell ref="D389:J391"/>
    <mergeCell ref="S389:Y391"/>
    <mergeCell ref="C399:C403"/>
    <mergeCell ref="D399:J403"/>
    <mergeCell ref="C427:D427"/>
    <mergeCell ref="F427:G427"/>
    <mergeCell ref="H427:K427"/>
    <mergeCell ref="L427:N427"/>
    <mergeCell ref="S399:Y403"/>
    <mergeCell ref="D407:J409"/>
    <mergeCell ref="S407:Y409"/>
    <mergeCell ref="A412:C413"/>
    <mergeCell ref="P412:R413"/>
    <mergeCell ref="R399:R403"/>
    <mergeCell ref="Q422:V422"/>
    <mergeCell ref="M423:N423"/>
    <mergeCell ref="AB423:AC423"/>
    <mergeCell ref="C434:C438"/>
    <mergeCell ref="D434:J438"/>
    <mergeCell ref="R434:R438"/>
    <mergeCell ref="S434:Y438"/>
    <mergeCell ref="W427:Z427"/>
    <mergeCell ref="AA427:AC427"/>
    <mergeCell ref="L428:N428"/>
    <mergeCell ref="B475:G475"/>
    <mergeCell ref="AA428:AC428"/>
    <mergeCell ref="R427:S427"/>
    <mergeCell ref="U427:V427"/>
    <mergeCell ref="B473:G473"/>
    <mergeCell ref="Q473:V473"/>
    <mergeCell ref="D442:J444"/>
    <mergeCell ref="S442:Y444"/>
    <mergeCell ref="C452:C456"/>
    <mergeCell ref="D452:J456"/>
    <mergeCell ref="S452:Y456"/>
    <mergeCell ref="D460:J462"/>
    <mergeCell ref="S460:Y462"/>
    <mergeCell ref="A465:C466"/>
    <mergeCell ref="P465:R466"/>
    <mergeCell ref="R452:R456"/>
    <mergeCell ref="Q475:V475"/>
    <mergeCell ref="M476:N476"/>
    <mergeCell ref="AB476:AC476"/>
    <mergeCell ref="C487:C491"/>
    <mergeCell ref="D487:J491"/>
    <mergeCell ref="R487:R491"/>
    <mergeCell ref="S487:Y491"/>
    <mergeCell ref="W480:Z480"/>
    <mergeCell ref="AA480:AC480"/>
    <mergeCell ref="L481:N481"/>
    <mergeCell ref="C505:C509"/>
    <mergeCell ref="D505:J509"/>
    <mergeCell ref="R505:R509"/>
    <mergeCell ref="S505:Y509"/>
    <mergeCell ref="AA481:AC481"/>
    <mergeCell ref="R480:S480"/>
    <mergeCell ref="U480:V480"/>
    <mergeCell ref="D495:J497"/>
    <mergeCell ref="S495:Y497"/>
    <mergeCell ref="C480:D480"/>
    <mergeCell ref="F480:G480"/>
    <mergeCell ref="H480:K480"/>
    <mergeCell ref="L480:N480"/>
    <mergeCell ref="M529:N529"/>
    <mergeCell ref="AB529:AC529"/>
    <mergeCell ref="B526:G526"/>
    <mergeCell ref="Q526:V526"/>
    <mergeCell ref="B528:G528"/>
    <mergeCell ref="Q528:V528"/>
    <mergeCell ref="D513:J515"/>
    <mergeCell ref="S513:Y515"/>
    <mergeCell ref="A518:C519"/>
    <mergeCell ref="P518:R519"/>
  </mergeCells>
  <printOptions/>
  <pageMargins left="0.5905511811023623" right="0.5905511811023623" top="0.5118110236220472" bottom="0.5118110236220472" header="0.5118110236220472" footer="0.5118110236220472"/>
  <pageSetup horizontalDpi="600" verticalDpi="600" orientation="landscape" paperSize="9" scale="97" r:id="rId1"/>
  <rowBreaks count="1" manualBreakCount="1">
    <brk id="53" max="255" man="1"/>
  </rowBreaks>
</worksheet>
</file>

<file path=xl/worksheets/sheet13.xml><?xml version="1.0" encoding="utf-8"?>
<worksheet xmlns="http://schemas.openxmlformats.org/spreadsheetml/2006/main" xmlns:r="http://schemas.openxmlformats.org/officeDocument/2006/relationships">
  <dimension ref="A1:AC529"/>
  <sheetViews>
    <sheetView showGridLines="0" zoomScale="75" zoomScaleNormal="75" zoomScalePageLayoutView="0" workbookViewId="0" topLeftCell="A1">
      <selection activeCell="C33" sqref="C33"/>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96</v>
      </c>
      <c r="B1" s="129"/>
      <c r="C1" s="129"/>
      <c r="D1" s="129"/>
      <c r="E1" s="129"/>
      <c r="F1" s="129"/>
      <c r="G1" s="129"/>
      <c r="H1" s="129"/>
      <c r="I1" s="129"/>
      <c r="J1" s="129"/>
      <c r="K1" s="129"/>
      <c r="L1" s="129"/>
      <c r="M1" s="129"/>
      <c r="N1" s="129"/>
      <c r="P1" s="128" t="str">
        <f>A1</f>
        <v>Schiedsrichterzettel - Runde 1</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84">
        <f>'SR Gr. A'!C3:D3</f>
        <v>40677</v>
      </c>
      <c r="D3" s="281"/>
      <c r="E3" s="98"/>
      <c r="F3" s="280"/>
      <c r="G3" s="281"/>
      <c r="H3" s="282" t="str">
        <f>Raster!C23</f>
        <v>Gruppe C</v>
      </c>
      <c r="I3" s="283"/>
      <c r="J3" s="283"/>
      <c r="K3" s="281"/>
      <c r="L3" s="282"/>
      <c r="M3" s="283"/>
      <c r="N3" s="281"/>
      <c r="P3" s="97"/>
      <c r="Q3" s="98"/>
      <c r="R3" s="284">
        <f>$C$3</f>
        <v>40677</v>
      </c>
      <c r="S3" s="281"/>
      <c r="T3" s="98"/>
      <c r="U3" s="280"/>
      <c r="V3" s="281"/>
      <c r="W3" s="282" t="str">
        <f>$H$3</f>
        <v>Gruppe C</v>
      </c>
      <c r="X3" s="283"/>
      <c r="Y3" s="283"/>
      <c r="Z3" s="281"/>
      <c r="AA3" s="282"/>
      <c r="AB3" s="283"/>
      <c r="AC3" s="281"/>
    </row>
    <row r="4" spans="1:29" ht="24.75" customHeight="1">
      <c r="A4" s="133"/>
      <c r="B4" s="133" t="str">
        <f>'SR Gr. A'!B4</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287">
        <f>Raster!B24</f>
        <v>85</v>
      </c>
      <c r="D10" s="289" t="str">
        <f>Raster!C24</f>
        <v>Schmidt, Patrik</v>
      </c>
      <c r="E10" s="290"/>
      <c r="F10" s="290"/>
      <c r="G10" s="290"/>
      <c r="H10" s="290"/>
      <c r="I10" s="290"/>
      <c r="J10" s="291"/>
      <c r="L10" s="136"/>
      <c r="M10" s="1" t="s">
        <v>106</v>
      </c>
      <c r="N10" s="141"/>
      <c r="P10" s="135"/>
      <c r="Q10" s="138"/>
      <c r="R10" s="287">
        <f>Raster!B25</f>
        <v>86</v>
      </c>
      <c r="S10" s="289" t="str">
        <f>Raster!C25</f>
        <v>Kälberer, Chris</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Raster!B29</f>
        <v>90</v>
      </c>
      <c r="D28" s="289" t="str">
        <f>Raster!C29</f>
        <v>Bäcker, Hannes</v>
      </c>
      <c r="E28" s="290"/>
      <c r="F28" s="290"/>
      <c r="G28" s="290"/>
      <c r="H28" s="290"/>
      <c r="I28" s="290"/>
      <c r="J28" s="291"/>
      <c r="L28" s="136"/>
      <c r="M28" s="1" t="s">
        <v>106</v>
      </c>
      <c r="N28" s="141"/>
      <c r="P28" s="135"/>
      <c r="Q28" s="138"/>
      <c r="R28" s="287">
        <f>Raster!B28</f>
        <v>89</v>
      </c>
      <c r="S28" s="289" t="str">
        <f>Raster!C28</f>
        <v>Heß, Alexander</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t="str">
        <f>'SR Gr. A'!A52</f>
        <v>Offenburg</v>
      </c>
      <c r="M52" s="311">
        <f>C3</f>
        <v>40677</v>
      </c>
      <c r="N52" s="270"/>
      <c r="P52" t="str">
        <f>$A$52</f>
        <v>Offenburg</v>
      </c>
      <c r="AB52" s="311">
        <f>$M$52</f>
        <v>40677</v>
      </c>
      <c r="AC52" s="270">
        <f>M52</f>
        <v>40677</v>
      </c>
    </row>
    <row r="54" spans="1:29" ht="24" customHeight="1">
      <c r="A54" s="128" t="str">
        <f>A1</f>
        <v>Schiedsrichterzettel - Runde 1</v>
      </c>
      <c r="B54" s="129"/>
      <c r="C54" s="129"/>
      <c r="D54" s="129"/>
      <c r="E54" s="129"/>
      <c r="F54" s="129"/>
      <c r="G54" s="129"/>
      <c r="H54" s="129"/>
      <c r="I54" s="129"/>
      <c r="J54" s="129"/>
      <c r="K54" s="129"/>
      <c r="L54" s="129"/>
      <c r="M54" s="129"/>
      <c r="N54" s="129"/>
      <c r="P54" s="170"/>
      <c r="Q54" s="171"/>
      <c r="R54" s="171"/>
      <c r="S54" s="171"/>
      <c r="T54" s="171"/>
      <c r="U54" s="171"/>
      <c r="V54" s="171"/>
      <c r="W54" s="171"/>
      <c r="X54" s="171"/>
      <c r="Y54" s="171"/>
      <c r="Z54" s="171"/>
      <c r="AA54" s="171"/>
      <c r="AB54" s="171"/>
      <c r="AC54" s="171"/>
    </row>
    <row r="55" spans="1:29" ht="15.75" customHeight="1">
      <c r="A55" s="130" t="s">
        <v>97</v>
      </c>
      <c r="B55" s="96"/>
      <c r="C55" s="96"/>
      <c r="D55" s="131"/>
      <c r="E55" s="132" t="s">
        <v>98</v>
      </c>
      <c r="F55" s="96"/>
      <c r="G55" s="131"/>
      <c r="H55" s="130" t="s">
        <v>99</v>
      </c>
      <c r="I55" s="96"/>
      <c r="J55" s="132"/>
      <c r="K55" s="131"/>
      <c r="L55" s="132" t="s">
        <v>100</v>
      </c>
      <c r="M55" s="96"/>
      <c r="N55" s="131"/>
      <c r="P55" s="172"/>
      <c r="Q55" s="138"/>
      <c r="R55" s="138"/>
      <c r="S55" s="138"/>
      <c r="T55" s="172"/>
      <c r="U55" s="138"/>
      <c r="V55" s="138"/>
      <c r="W55" s="172"/>
      <c r="X55" s="138"/>
      <c r="Y55" s="172"/>
      <c r="Z55" s="138"/>
      <c r="AA55" s="172"/>
      <c r="AB55" s="138"/>
      <c r="AC55" s="138"/>
    </row>
    <row r="56" spans="1:29" ht="18" customHeight="1">
      <c r="A56" s="97"/>
      <c r="B56" s="98"/>
      <c r="C56" s="284">
        <f>$C$3</f>
        <v>40677</v>
      </c>
      <c r="D56" s="281"/>
      <c r="E56" s="98"/>
      <c r="F56" s="280"/>
      <c r="G56" s="281"/>
      <c r="H56" s="282" t="str">
        <f>$H$3</f>
        <v>Gruppe C</v>
      </c>
      <c r="I56" s="283"/>
      <c r="J56" s="283"/>
      <c r="K56" s="281"/>
      <c r="L56" s="282"/>
      <c r="M56" s="283"/>
      <c r="N56" s="281"/>
      <c r="P56" s="138"/>
      <c r="Q56" s="138"/>
      <c r="R56" s="285"/>
      <c r="S56" s="286"/>
      <c r="T56" s="138"/>
      <c r="U56" s="312"/>
      <c r="V56" s="286"/>
      <c r="W56" s="286"/>
      <c r="X56" s="286"/>
      <c r="Y56" s="286"/>
      <c r="Z56" s="286"/>
      <c r="AA56" s="286"/>
      <c r="AB56" s="286"/>
      <c r="AC56" s="286"/>
    </row>
    <row r="57" spans="1:29" ht="24.75" customHeight="1">
      <c r="A57" s="134"/>
      <c r="B57" s="133" t="str">
        <f>$B$4</f>
        <v>BaWü JG-RLT Top24</v>
      </c>
      <c r="L57" s="295" t="str">
        <f>$L$4</f>
        <v>Jungen U12</v>
      </c>
      <c r="M57" s="295"/>
      <c r="N57" s="295"/>
      <c r="P57" s="174"/>
      <c r="Q57" s="175"/>
      <c r="R57" s="138"/>
      <c r="S57" s="138"/>
      <c r="T57" s="138"/>
      <c r="U57" s="138"/>
      <c r="V57" s="138"/>
      <c r="W57" s="138"/>
      <c r="X57" s="138"/>
      <c r="Y57" s="138"/>
      <c r="Z57" s="138"/>
      <c r="AA57" s="313"/>
      <c r="AB57" s="313"/>
      <c r="AC57" s="313"/>
    </row>
    <row r="58" spans="1:29" ht="4.5" customHeight="1">
      <c r="A58" s="95"/>
      <c r="B58" s="96"/>
      <c r="C58" s="96"/>
      <c r="D58" s="96"/>
      <c r="E58" s="96"/>
      <c r="F58" s="96"/>
      <c r="G58" s="96"/>
      <c r="H58" s="96"/>
      <c r="I58" s="96"/>
      <c r="J58" s="96"/>
      <c r="K58" s="96"/>
      <c r="L58" s="96"/>
      <c r="M58" s="96"/>
      <c r="N58" s="131"/>
      <c r="P58" s="138"/>
      <c r="Q58" s="138"/>
      <c r="R58" s="138"/>
      <c r="S58" s="138"/>
      <c r="T58" s="138"/>
      <c r="U58" s="138"/>
      <c r="V58" s="138"/>
      <c r="W58" s="138"/>
      <c r="X58" s="138"/>
      <c r="Y58" s="138"/>
      <c r="Z58" s="138"/>
      <c r="AA58" s="138"/>
      <c r="AB58" s="138"/>
      <c r="AC58" s="138"/>
    </row>
    <row r="59" spans="1:29" ht="9.75" customHeight="1">
      <c r="A59" s="135"/>
      <c r="B59" s="136"/>
      <c r="C59" s="137" t="s">
        <v>101</v>
      </c>
      <c r="D59" s="137"/>
      <c r="E59" s="136"/>
      <c r="F59" s="137" t="s">
        <v>102</v>
      </c>
      <c r="G59" s="137"/>
      <c r="H59" s="136"/>
      <c r="I59" s="137" t="s">
        <v>103</v>
      </c>
      <c r="J59" s="137"/>
      <c r="K59" s="137"/>
      <c r="M59" s="138"/>
      <c r="N59" s="139"/>
      <c r="P59" s="138"/>
      <c r="Q59" s="138"/>
      <c r="R59" s="1"/>
      <c r="S59" s="1"/>
      <c r="T59" s="138"/>
      <c r="U59" s="1"/>
      <c r="V59" s="1"/>
      <c r="W59" s="138"/>
      <c r="X59" s="1"/>
      <c r="Y59" s="1"/>
      <c r="Z59" s="1"/>
      <c r="AA59" s="138"/>
      <c r="AB59" s="138"/>
      <c r="AC59" s="138"/>
    </row>
    <row r="60" spans="1:29" ht="4.5" customHeight="1">
      <c r="A60" s="135"/>
      <c r="M60" s="138"/>
      <c r="N60" s="139"/>
      <c r="P60" s="138"/>
      <c r="Q60" s="138"/>
      <c r="R60" s="138"/>
      <c r="S60" s="138"/>
      <c r="T60" s="138"/>
      <c r="U60" s="138"/>
      <c r="V60" s="138"/>
      <c r="W60" s="138"/>
      <c r="X60" s="138"/>
      <c r="Y60" s="138"/>
      <c r="Z60" s="138"/>
      <c r="AA60" s="138"/>
      <c r="AB60" s="138"/>
      <c r="AC60" s="138"/>
    </row>
    <row r="61" spans="1:29" ht="12.75" customHeight="1">
      <c r="A61" s="95"/>
      <c r="B61" s="96"/>
      <c r="C61" s="140" t="s">
        <v>104</v>
      </c>
      <c r="D61" s="140" t="s">
        <v>105</v>
      </c>
      <c r="E61" s="96"/>
      <c r="F61" s="140"/>
      <c r="G61" s="140"/>
      <c r="H61" s="96"/>
      <c r="I61" s="96"/>
      <c r="J61" s="131"/>
      <c r="M61" s="138"/>
      <c r="N61" s="139"/>
      <c r="P61" s="138"/>
      <c r="Q61" s="138"/>
      <c r="R61" s="1"/>
      <c r="S61" s="1"/>
      <c r="T61" s="138"/>
      <c r="U61" s="1"/>
      <c r="V61" s="1"/>
      <c r="W61" s="138"/>
      <c r="X61" s="138"/>
      <c r="Y61" s="138"/>
      <c r="Z61" s="138"/>
      <c r="AA61" s="138"/>
      <c r="AB61" s="138"/>
      <c r="AC61" s="138"/>
    </row>
    <row r="62" spans="1:29" ht="4.5" customHeight="1">
      <c r="A62" s="135"/>
      <c r="B62" s="138"/>
      <c r="C62" s="1"/>
      <c r="D62" s="1"/>
      <c r="E62" s="138"/>
      <c r="F62" s="1"/>
      <c r="G62" s="1"/>
      <c r="H62" s="138"/>
      <c r="I62" s="138"/>
      <c r="J62" s="139"/>
      <c r="M62" s="138"/>
      <c r="N62" s="139"/>
      <c r="P62" s="138"/>
      <c r="Q62" s="138"/>
      <c r="R62" s="1"/>
      <c r="S62" s="1"/>
      <c r="T62" s="138"/>
      <c r="U62" s="1"/>
      <c r="V62" s="1"/>
      <c r="W62" s="138"/>
      <c r="X62" s="138"/>
      <c r="Y62" s="138"/>
      <c r="Z62" s="138"/>
      <c r="AA62" s="138"/>
      <c r="AB62" s="138"/>
      <c r="AC62" s="138"/>
    </row>
    <row r="63" spans="1:29" ht="9.75" customHeight="1">
      <c r="A63" s="135"/>
      <c r="B63" s="138"/>
      <c r="C63" s="287">
        <f>Raster!B26</f>
        <v>87</v>
      </c>
      <c r="D63" s="289" t="str">
        <f>Raster!C26</f>
        <v>Bronner, Rouven</v>
      </c>
      <c r="E63" s="290"/>
      <c r="F63" s="290"/>
      <c r="G63" s="290"/>
      <c r="H63" s="290"/>
      <c r="I63" s="290"/>
      <c r="J63" s="291"/>
      <c r="L63" s="136"/>
      <c r="M63" s="1" t="s">
        <v>106</v>
      </c>
      <c r="N63" s="141"/>
      <c r="P63" s="138"/>
      <c r="Q63" s="138"/>
      <c r="R63" s="287"/>
      <c r="S63" s="309"/>
      <c r="T63" s="310"/>
      <c r="U63" s="310"/>
      <c r="V63" s="310"/>
      <c r="W63" s="310"/>
      <c r="X63" s="310"/>
      <c r="Y63" s="310"/>
      <c r="Z63" s="138"/>
      <c r="AA63" s="138"/>
      <c r="AB63" s="1"/>
      <c r="AC63" s="1"/>
    </row>
    <row r="64" spans="1:29" ht="4.5" customHeight="1">
      <c r="A64" s="135"/>
      <c r="B64" s="138"/>
      <c r="C64" s="288"/>
      <c r="D64" s="290"/>
      <c r="E64" s="290"/>
      <c r="F64" s="290"/>
      <c r="G64" s="290"/>
      <c r="H64" s="290"/>
      <c r="I64" s="290"/>
      <c r="J64" s="291"/>
      <c r="M64" s="138"/>
      <c r="N64" s="139"/>
      <c r="P64" s="138"/>
      <c r="Q64" s="138"/>
      <c r="R64" s="308"/>
      <c r="S64" s="310"/>
      <c r="T64" s="310"/>
      <c r="U64" s="310"/>
      <c r="V64" s="310"/>
      <c r="W64" s="310"/>
      <c r="X64" s="310"/>
      <c r="Y64" s="310"/>
      <c r="Z64" s="138"/>
      <c r="AA64" s="138"/>
      <c r="AB64" s="138"/>
      <c r="AC64" s="138"/>
    </row>
    <row r="65" spans="1:29" ht="9.75" customHeight="1">
      <c r="A65" s="135"/>
      <c r="B65" s="138"/>
      <c r="C65" s="288"/>
      <c r="D65" s="290"/>
      <c r="E65" s="290"/>
      <c r="F65" s="290"/>
      <c r="G65" s="290"/>
      <c r="H65" s="290"/>
      <c r="I65" s="290"/>
      <c r="J65" s="291"/>
      <c r="L65" s="136"/>
      <c r="M65" s="1" t="s">
        <v>107</v>
      </c>
      <c r="N65" s="141"/>
      <c r="P65" s="138"/>
      <c r="Q65" s="138"/>
      <c r="R65" s="308"/>
      <c r="S65" s="310"/>
      <c r="T65" s="310"/>
      <c r="U65" s="310"/>
      <c r="V65" s="310"/>
      <c r="W65" s="310"/>
      <c r="X65" s="310"/>
      <c r="Y65" s="310"/>
      <c r="Z65" s="138"/>
      <c r="AA65" s="138"/>
      <c r="AB65" s="1"/>
      <c r="AC65" s="1"/>
    </row>
    <row r="66" spans="1:29" ht="4.5" customHeight="1">
      <c r="A66" s="135"/>
      <c r="B66" s="138"/>
      <c r="C66" s="288"/>
      <c r="D66" s="290"/>
      <c r="E66" s="290"/>
      <c r="F66" s="290"/>
      <c r="G66" s="290"/>
      <c r="H66" s="290"/>
      <c r="I66" s="290"/>
      <c r="J66" s="291"/>
      <c r="M66" s="138"/>
      <c r="N66" s="139"/>
      <c r="P66" s="138"/>
      <c r="Q66" s="138"/>
      <c r="R66" s="308"/>
      <c r="S66" s="310"/>
      <c r="T66" s="310"/>
      <c r="U66" s="310"/>
      <c r="V66" s="310"/>
      <c r="W66" s="310"/>
      <c r="X66" s="310"/>
      <c r="Y66" s="310"/>
      <c r="Z66" s="138"/>
      <c r="AA66" s="138"/>
      <c r="AB66" s="138"/>
      <c r="AC66" s="138"/>
    </row>
    <row r="67" spans="1:29" ht="9.75" customHeight="1">
      <c r="A67" s="135"/>
      <c r="B67" s="138"/>
      <c r="C67" s="288"/>
      <c r="D67" s="290"/>
      <c r="E67" s="290"/>
      <c r="F67" s="290"/>
      <c r="G67" s="290"/>
      <c r="H67" s="290"/>
      <c r="I67" s="290"/>
      <c r="J67" s="291"/>
      <c r="L67" s="142"/>
      <c r="M67" s="1" t="s">
        <v>107</v>
      </c>
      <c r="N67" s="141"/>
      <c r="P67" s="138"/>
      <c r="Q67" s="138"/>
      <c r="R67" s="308"/>
      <c r="S67" s="310"/>
      <c r="T67" s="310"/>
      <c r="U67" s="310"/>
      <c r="V67" s="310"/>
      <c r="W67" s="310"/>
      <c r="X67" s="310"/>
      <c r="Y67" s="310"/>
      <c r="Z67" s="138"/>
      <c r="AA67" s="138"/>
      <c r="AB67" s="1"/>
      <c r="AC67" s="1"/>
    </row>
    <row r="68" spans="1:29" ht="4.5" customHeight="1">
      <c r="A68" s="97"/>
      <c r="B68" s="98"/>
      <c r="C68" s="98"/>
      <c r="D68" s="98"/>
      <c r="E68" s="98"/>
      <c r="F68" s="98"/>
      <c r="G68" s="98"/>
      <c r="H68" s="98"/>
      <c r="I68" s="98"/>
      <c r="J68" s="139"/>
      <c r="L68" s="96"/>
      <c r="M68" s="143"/>
      <c r="N68" s="141"/>
      <c r="P68" s="138"/>
      <c r="Q68" s="138"/>
      <c r="R68" s="138"/>
      <c r="S68" s="138"/>
      <c r="T68" s="138"/>
      <c r="U68" s="138"/>
      <c r="V68" s="138"/>
      <c r="W68" s="138"/>
      <c r="X68" s="138"/>
      <c r="Y68" s="138"/>
      <c r="Z68" s="138"/>
      <c r="AA68" s="138"/>
      <c r="AB68" s="1"/>
      <c r="AC68" s="1"/>
    </row>
    <row r="69" spans="1:29" ht="12.75" customHeight="1">
      <c r="A69" s="95"/>
      <c r="B69" s="96"/>
      <c r="C69" s="96"/>
      <c r="D69" s="140" t="s">
        <v>108</v>
      </c>
      <c r="E69" s="96"/>
      <c r="F69" s="140"/>
      <c r="G69" s="140"/>
      <c r="H69" s="96"/>
      <c r="I69" s="96"/>
      <c r="J69" s="131"/>
      <c r="K69" s="96"/>
      <c r="L69" s="96"/>
      <c r="M69" s="96"/>
      <c r="N69" s="131"/>
      <c r="P69" s="138"/>
      <c r="Q69" s="138"/>
      <c r="R69" s="138"/>
      <c r="S69" s="1"/>
      <c r="T69" s="138"/>
      <c r="U69" s="1"/>
      <c r="V69" s="1"/>
      <c r="W69" s="138"/>
      <c r="X69" s="138"/>
      <c r="Y69" s="138"/>
      <c r="Z69" s="138"/>
      <c r="AA69" s="138"/>
      <c r="AB69" s="138"/>
      <c r="AC69" s="138"/>
    </row>
    <row r="70" spans="1:29" ht="4.5" customHeight="1">
      <c r="A70" s="135"/>
      <c r="B70" s="138"/>
      <c r="C70" s="138"/>
      <c r="D70" s="138"/>
      <c r="E70" s="138"/>
      <c r="F70" s="138"/>
      <c r="G70" s="138"/>
      <c r="H70" s="138"/>
      <c r="I70" s="138"/>
      <c r="J70" s="139"/>
      <c r="K70" s="138"/>
      <c r="L70" s="138"/>
      <c r="M70" s="138"/>
      <c r="N70" s="139"/>
      <c r="P70" s="138"/>
      <c r="Q70" s="138"/>
      <c r="R70" s="138"/>
      <c r="S70" s="138"/>
      <c r="T70" s="138"/>
      <c r="U70" s="138"/>
      <c r="V70" s="138"/>
      <c r="W70" s="138"/>
      <c r="X70" s="138"/>
      <c r="Y70" s="138"/>
      <c r="Z70" s="138"/>
      <c r="AA70" s="138"/>
      <c r="AB70" s="138"/>
      <c r="AC70" s="138"/>
    </row>
    <row r="71" spans="1:29" ht="9.75" customHeight="1">
      <c r="A71" s="135"/>
      <c r="B71" s="138"/>
      <c r="C71" s="138"/>
      <c r="D71" s="292"/>
      <c r="E71" s="293"/>
      <c r="F71" s="293"/>
      <c r="G71" s="293"/>
      <c r="H71" s="293"/>
      <c r="I71" s="293"/>
      <c r="J71" s="294"/>
      <c r="K71" s="138"/>
      <c r="L71" s="136"/>
      <c r="M71" s="1" t="s">
        <v>106</v>
      </c>
      <c r="N71" s="141"/>
      <c r="P71" s="138"/>
      <c r="Q71" s="138"/>
      <c r="R71" s="138"/>
      <c r="S71" s="292"/>
      <c r="T71" s="292"/>
      <c r="U71" s="292"/>
      <c r="V71" s="292"/>
      <c r="W71" s="292"/>
      <c r="X71" s="292"/>
      <c r="Y71" s="292"/>
      <c r="Z71" s="138"/>
      <c r="AA71" s="138"/>
      <c r="AB71" s="1"/>
      <c r="AC71" s="1"/>
    </row>
    <row r="72" spans="1:29" ht="4.5" customHeight="1">
      <c r="A72" s="135"/>
      <c r="B72" s="138"/>
      <c r="C72" s="138"/>
      <c r="D72" s="293"/>
      <c r="E72" s="293"/>
      <c r="F72" s="293"/>
      <c r="G72" s="293"/>
      <c r="H72" s="293"/>
      <c r="I72" s="293"/>
      <c r="J72" s="294"/>
      <c r="K72" s="138"/>
      <c r="L72" s="138"/>
      <c r="M72" s="138"/>
      <c r="N72" s="139"/>
      <c r="P72" s="138"/>
      <c r="Q72" s="138"/>
      <c r="R72" s="138"/>
      <c r="S72" s="292"/>
      <c r="T72" s="292"/>
      <c r="U72" s="292"/>
      <c r="V72" s="292"/>
      <c r="W72" s="292"/>
      <c r="X72" s="292"/>
      <c r="Y72" s="292"/>
      <c r="Z72" s="138"/>
      <c r="AA72" s="138"/>
      <c r="AB72" s="138"/>
      <c r="AC72" s="138"/>
    </row>
    <row r="73" spans="1:29" ht="9.75" customHeight="1">
      <c r="A73" s="135"/>
      <c r="B73" s="138"/>
      <c r="C73" s="138"/>
      <c r="D73" s="293"/>
      <c r="E73" s="293"/>
      <c r="F73" s="293"/>
      <c r="G73" s="293"/>
      <c r="H73" s="293"/>
      <c r="I73" s="293"/>
      <c r="J73" s="294"/>
      <c r="K73" s="138"/>
      <c r="L73" s="136"/>
      <c r="M73" s="1" t="s">
        <v>109</v>
      </c>
      <c r="N73" s="141"/>
      <c r="P73" s="138"/>
      <c r="Q73" s="138"/>
      <c r="R73" s="138"/>
      <c r="S73" s="292"/>
      <c r="T73" s="292"/>
      <c r="U73" s="292"/>
      <c r="V73" s="292"/>
      <c r="W73" s="292"/>
      <c r="X73" s="292"/>
      <c r="Y73" s="292"/>
      <c r="Z73" s="138"/>
      <c r="AA73" s="138"/>
      <c r="AB73" s="1"/>
      <c r="AC73" s="1"/>
    </row>
    <row r="74" spans="1:29" ht="4.5" customHeight="1">
      <c r="A74" s="97"/>
      <c r="B74" s="98"/>
      <c r="C74" s="98"/>
      <c r="D74" s="98"/>
      <c r="E74" s="98"/>
      <c r="F74" s="98"/>
      <c r="G74" s="98"/>
      <c r="H74" s="98"/>
      <c r="I74" s="98"/>
      <c r="J74" s="144"/>
      <c r="K74" s="98"/>
      <c r="L74" s="98"/>
      <c r="M74" s="98"/>
      <c r="N74" s="139"/>
      <c r="P74" s="138"/>
      <c r="Q74" s="138"/>
      <c r="R74" s="138"/>
      <c r="S74" s="138"/>
      <c r="T74" s="138"/>
      <c r="U74" s="138"/>
      <c r="V74" s="138"/>
      <c r="W74" s="138"/>
      <c r="X74" s="138"/>
      <c r="Y74" s="138"/>
      <c r="Z74" s="138"/>
      <c r="AA74" s="138"/>
      <c r="AB74" s="138"/>
      <c r="AC74" s="138"/>
    </row>
    <row r="75" spans="13:29" ht="4.5" customHeight="1">
      <c r="M75" s="138"/>
      <c r="N75" s="63"/>
      <c r="P75" s="138"/>
      <c r="Q75" s="138"/>
      <c r="R75" s="138"/>
      <c r="S75" s="138"/>
      <c r="T75" s="138"/>
      <c r="U75" s="138"/>
      <c r="V75" s="138"/>
      <c r="W75" s="138"/>
      <c r="X75" s="138"/>
      <c r="Y75" s="138"/>
      <c r="Z75" s="138"/>
      <c r="AA75" s="138"/>
      <c r="AB75" s="138"/>
      <c r="AC75" s="138"/>
    </row>
    <row r="76" spans="1:29" ht="4.5" customHeight="1">
      <c r="A76" s="95"/>
      <c r="B76" s="96"/>
      <c r="C76" s="96"/>
      <c r="D76" s="96"/>
      <c r="E76" s="96"/>
      <c r="F76" s="96"/>
      <c r="G76" s="96"/>
      <c r="H76" s="96"/>
      <c r="I76" s="96"/>
      <c r="J76" s="96"/>
      <c r="K76" s="96"/>
      <c r="L76" s="96"/>
      <c r="M76" s="96"/>
      <c r="N76" s="139"/>
      <c r="P76" s="138"/>
      <c r="Q76" s="138"/>
      <c r="R76" s="138"/>
      <c r="S76" s="138"/>
      <c r="T76" s="138"/>
      <c r="U76" s="138"/>
      <c r="V76" s="138"/>
      <c r="W76" s="138"/>
      <c r="X76" s="138"/>
      <c r="Y76" s="138"/>
      <c r="Z76" s="138"/>
      <c r="AA76" s="138"/>
      <c r="AB76" s="138"/>
      <c r="AC76" s="138"/>
    </row>
    <row r="77" spans="1:29" ht="9.75" customHeight="1">
      <c r="A77" s="135"/>
      <c r="B77" s="136"/>
      <c r="C77" s="137" t="s">
        <v>101</v>
      </c>
      <c r="D77" s="137"/>
      <c r="E77" s="136"/>
      <c r="F77" s="137" t="s">
        <v>102</v>
      </c>
      <c r="G77" s="137"/>
      <c r="H77" s="136"/>
      <c r="I77" s="137" t="s">
        <v>103</v>
      </c>
      <c r="J77" s="137"/>
      <c r="K77" s="137"/>
      <c r="M77" s="138"/>
      <c r="N77" s="139"/>
      <c r="P77" s="138"/>
      <c r="Q77" s="138"/>
      <c r="R77" s="1"/>
      <c r="S77" s="1"/>
      <c r="T77" s="138"/>
      <c r="U77" s="1"/>
      <c r="V77" s="1"/>
      <c r="W77" s="138"/>
      <c r="X77" s="1"/>
      <c r="Y77" s="1"/>
      <c r="Z77" s="1"/>
      <c r="AA77" s="138"/>
      <c r="AB77" s="138"/>
      <c r="AC77" s="138"/>
    </row>
    <row r="78" spans="1:29" ht="4.5" customHeight="1">
      <c r="A78" s="135"/>
      <c r="M78" s="138"/>
      <c r="N78" s="139"/>
      <c r="P78" s="138"/>
      <c r="Q78" s="138"/>
      <c r="R78" s="138"/>
      <c r="S78" s="138"/>
      <c r="T78" s="138"/>
      <c r="U78" s="138"/>
      <c r="V78" s="138"/>
      <c r="W78" s="138"/>
      <c r="X78" s="138"/>
      <c r="Y78" s="138"/>
      <c r="Z78" s="138"/>
      <c r="AA78" s="138"/>
      <c r="AB78" s="138"/>
      <c r="AC78" s="138"/>
    </row>
    <row r="79" spans="1:29" ht="12.75" customHeight="1">
      <c r="A79" s="95"/>
      <c r="B79" s="96"/>
      <c r="C79" s="140" t="s">
        <v>104</v>
      </c>
      <c r="D79" s="140" t="s">
        <v>110</v>
      </c>
      <c r="E79" s="96"/>
      <c r="F79" s="140"/>
      <c r="G79" s="140"/>
      <c r="H79" s="96"/>
      <c r="I79" s="96"/>
      <c r="J79" s="131"/>
      <c r="M79" s="138"/>
      <c r="N79" s="139"/>
      <c r="P79" s="138"/>
      <c r="Q79" s="138"/>
      <c r="R79" s="1"/>
      <c r="S79" s="1"/>
      <c r="T79" s="138"/>
      <c r="U79" s="1"/>
      <c r="V79" s="1"/>
      <c r="W79" s="138"/>
      <c r="X79" s="138"/>
      <c r="Y79" s="138"/>
      <c r="Z79" s="138"/>
      <c r="AA79" s="138"/>
      <c r="AB79" s="138"/>
      <c r="AC79" s="138"/>
    </row>
    <row r="80" spans="1:29" ht="4.5" customHeight="1">
      <c r="A80" s="135"/>
      <c r="B80" s="138"/>
      <c r="C80" s="1"/>
      <c r="D80" s="1"/>
      <c r="E80" s="138"/>
      <c r="F80" s="1"/>
      <c r="G80" s="1"/>
      <c r="H80" s="138"/>
      <c r="I80" s="138"/>
      <c r="J80" s="139"/>
      <c r="M80" s="138"/>
      <c r="N80" s="139"/>
      <c r="P80" s="138"/>
      <c r="Q80" s="138"/>
      <c r="R80" s="1"/>
      <c r="S80" s="1"/>
      <c r="T80" s="138"/>
      <c r="U80" s="1"/>
      <c r="V80" s="1"/>
      <c r="W80" s="138"/>
      <c r="X80" s="138"/>
      <c r="Y80" s="138"/>
      <c r="Z80" s="138"/>
      <c r="AA80" s="138"/>
      <c r="AB80" s="138"/>
      <c r="AC80" s="138"/>
    </row>
    <row r="81" spans="1:29" ht="9.75" customHeight="1">
      <c r="A81" s="135"/>
      <c r="B81" s="138"/>
      <c r="C81" s="287">
        <f>Raster!B27</f>
        <v>88</v>
      </c>
      <c r="D81" s="289" t="str">
        <f>Raster!C27</f>
        <v>Schweizer, Tim</v>
      </c>
      <c r="E81" s="290"/>
      <c r="F81" s="290"/>
      <c r="G81" s="290"/>
      <c r="H81" s="290"/>
      <c r="I81" s="290"/>
      <c r="J81" s="291"/>
      <c r="L81" s="136"/>
      <c r="M81" s="1" t="s">
        <v>106</v>
      </c>
      <c r="N81" s="141"/>
      <c r="P81" s="138"/>
      <c r="Q81" s="138"/>
      <c r="R81" s="287"/>
      <c r="S81" s="309"/>
      <c r="T81" s="310"/>
      <c r="U81" s="310"/>
      <c r="V81" s="310"/>
      <c r="W81" s="310"/>
      <c r="X81" s="310"/>
      <c r="Y81" s="310"/>
      <c r="Z81" s="138"/>
      <c r="AA81" s="138"/>
      <c r="AB81" s="1"/>
      <c r="AC81" s="1"/>
    </row>
    <row r="82" spans="1:29" ht="4.5" customHeight="1">
      <c r="A82" s="135"/>
      <c r="B82" s="138"/>
      <c r="C82" s="288"/>
      <c r="D82" s="290"/>
      <c r="E82" s="290"/>
      <c r="F82" s="290"/>
      <c r="G82" s="290"/>
      <c r="H82" s="290"/>
      <c r="I82" s="290"/>
      <c r="J82" s="291"/>
      <c r="M82" s="138"/>
      <c r="N82" s="139"/>
      <c r="P82" s="138"/>
      <c r="Q82" s="138"/>
      <c r="R82" s="308"/>
      <c r="S82" s="310"/>
      <c r="T82" s="310"/>
      <c r="U82" s="310"/>
      <c r="V82" s="310"/>
      <c r="W82" s="310"/>
      <c r="X82" s="310"/>
      <c r="Y82" s="310"/>
      <c r="Z82" s="138"/>
      <c r="AA82" s="138"/>
      <c r="AB82" s="138"/>
      <c r="AC82" s="138"/>
    </row>
    <row r="83" spans="1:29" ht="9.75" customHeight="1">
      <c r="A83" s="135"/>
      <c r="B83" s="138"/>
      <c r="C83" s="288"/>
      <c r="D83" s="290"/>
      <c r="E83" s="290"/>
      <c r="F83" s="290"/>
      <c r="G83" s="290"/>
      <c r="H83" s="290"/>
      <c r="I83" s="290"/>
      <c r="J83" s="291"/>
      <c r="L83" s="136"/>
      <c r="M83" s="1" t="s">
        <v>107</v>
      </c>
      <c r="N83" s="141"/>
      <c r="P83" s="138"/>
      <c r="Q83" s="138"/>
      <c r="R83" s="308"/>
      <c r="S83" s="310"/>
      <c r="T83" s="310"/>
      <c r="U83" s="310"/>
      <c r="V83" s="310"/>
      <c r="W83" s="310"/>
      <c r="X83" s="310"/>
      <c r="Y83" s="310"/>
      <c r="Z83" s="138"/>
      <c r="AA83" s="138"/>
      <c r="AB83" s="1"/>
      <c r="AC83" s="1"/>
    </row>
    <row r="84" spans="1:29" ht="4.5" customHeight="1">
      <c r="A84" s="135"/>
      <c r="B84" s="138"/>
      <c r="C84" s="288"/>
      <c r="D84" s="290"/>
      <c r="E84" s="290"/>
      <c r="F84" s="290"/>
      <c r="G84" s="290"/>
      <c r="H84" s="290"/>
      <c r="I84" s="290"/>
      <c r="J84" s="291"/>
      <c r="M84" s="138"/>
      <c r="N84" s="139"/>
      <c r="P84" s="138"/>
      <c r="Q84" s="138"/>
      <c r="R84" s="308"/>
      <c r="S84" s="310"/>
      <c r="T84" s="310"/>
      <c r="U84" s="310"/>
      <c r="V84" s="310"/>
      <c r="W84" s="310"/>
      <c r="X84" s="310"/>
      <c r="Y84" s="310"/>
      <c r="Z84" s="138"/>
      <c r="AA84" s="138"/>
      <c r="AB84" s="138"/>
      <c r="AC84" s="138"/>
    </row>
    <row r="85" spans="1:29" ht="9.75" customHeight="1">
      <c r="A85" s="135"/>
      <c r="B85" s="138"/>
      <c r="C85" s="288"/>
      <c r="D85" s="290"/>
      <c r="E85" s="290"/>
      <c r="F85" s="290"/>
      <c r="G85" s="290"/>
      <c r="H85" s="290"/>
      <c r="I85" s="290"/>
      <c r="J85" s="291"/>
      <c r="L85" s="142"/>
      <c r="M85" s="1" t="s">
        <v>107</v>
      </c>
      <c r="N85" s="141"/>
      <c r="P85" s="138"/>
      <c r="Q85" s="138"/>
      <c r="R85" s="308"/>
      <c r="S85" s="310"/>
      <c r="T85" s="310"/>
      <c r="U85" s="310"/>
      <c r="V85" s="310"/>
      <c r="W85" s="310"/>
      <c r="X85" s="310"/>
      <c r="Y85" s="310"/>
      <c r="Z85" s="138"/>
      <c r="AA85" s="138"/>
      <c r="AB85" s="1"/>
      <c r="AC85" s="1"/>
    </row>
    <row r="86" spans="1:29" ht="4.5" customHeight="1">
      <c r="A86" s="97"/>
      <c r="B86" s="98"/>
      <c r="C86" s="98"/>
      <c r="D86" s="98"/>
      <c r="E86" s="98"/>
      <c r="F86" s="98"/>
      <c r="G86" s="98"/>
      <c r="H86" s="98"/>
      <c r="I86" s="98"/>
      <c r="J86" s="139"/>
      <c r="L86" s="96"/>
      <c r="M86" s="143"/>
      <c r="N86" s="141"/>
      <c r="P86" s="138"/>
      <c r="Q86" s="138"/>
      <c r="R86" s="138"/>
      <c r="S86" s="138"/>
      <c r="T86" s="138"/>
      <c r="U86" s="138"/>
      <c r="V86" s="138"/>
      <c r="W86" s="138"/>
      <c r="X86" s="138"/>
      <c r="Y86" s="138"/>
      <c r="Z86" s="138"/>
      <c r="AA86" s="138"/>
      <c r="AB86" s="1"/>
      <c r="AC86" s="1"/>
    </row>
    <row r="87" spans="1:29" ht="12.75" customHeight="1">
      <c r="A87" s="95"/>
      <c r="B87" s="96"/>
      <c r="C87" s="96"/>
      <c r="D87" s="140" t="s">
        <v>108</v>
      </c>
      <c r="E87" s="96"/>
      <c r="F87" s="140"/>
      <c r="G87" s="140"/>
      <c r="H87" s="96"/>
      <c r="I87" s="96"/>
      <c r="J87" s="131"/>
      <c r="K87" s="96"/>
      <c r="L87" s="96"/>
      <c r="M87" s="96"/>
      <c r="N87" s="131"/>
      <c r="P87" s="138"/>
      <c r="Q87" s="138"/>
      <c r="R87" s="138"/>
      <c r="S87" s="1"/>
      <c r="T87" s="138"/>
      <c r="U87" s="1"/>
      <c r="V87" s="1"/>
      <c r="W87" s="138"/>
      <c r="X87" s="138"/>
      <c r="Y87" s="138"/>
      <c r="Z87" s="138"/>
      <c r="AA87" s="138"/>
      <c r="AB87" s="138"/>
      <c r="AC87" s="138"/>
    </row>
    <row r="88" spans="1:29" ht="4.5" customHeight="1">
      <c r="A88" s="135"/>
      <c r="B88" s="138"/>
      <c r="C88" s="138"/>
      <c r="D88" s="138"/>
      <c r="E88" s="138"/>
      <c r="F88" s="138"/>
      <c r="G88" s="138"/>
      <c r="H88" s="138"/>
      <c r="I88" s="138"/>
      <c r="J88" s="139"/>
      <c r="K88" s="138"/>
      <c r="L88" s="138"/>
      <c r="M88" s="138"/>
      <c r="N88" s="139"/>
      <c r="P88" s="138"/>
      <c r="Q88" s="138"/>
      <c r="R88" s="138"/>
      <c r="S88" s="138"/>
      <c r="T88" s="138"/>
      <c r="U88" s="138"/>
      <c r="V88" s="138"/>
      <c r="W88" s="138"/>
      <c r="X88" s="138"/>
      <c r="Y88" s="138"/>
      <c r="Z88" s="138"/>
      <c r="AA88" s="138"/>
      <c r="AB88" s="138"/>
      <c r="AC88" s="138"/>
    </row>
    <row r="89" spans="1:29" ht="9.75" customHeight="1">
      <c r="A89" s="135"/>
      <c r="B89" s="138"/>
      <c r="C89" s="138"/>
      <c r="D89" s="292"/>
      <c r="E89" s="293"/>
      <c r="F89" s="293"/>
      <c r="G89" s="293"/>
      <c r="H89" s="293"/>
      <c r="I89" s="293"/>
      <c r="J89" s="294"/>
      <c r="K89" s="138"/>
      <c r="L89" s="136"/>
      <c r="M89" s="1" t="s">
        <v>106</v>
      </c>
      <c r="N89" s="141"/>
      <c r="P89" s="138"/>
      <c r="Q89" s="138"/>
      <c r="R89" s="138"/>
      <c r="S89" s="292"/>
      <c r="T89" s="292"/>
      <c r="U89" s="292"/>
      <c r="V89" s="292"/>
      <c r="W89" s="292"/>
      <c r="X89" s="292"/>
      <c r="Y89" s="292"/>
      <c r="Z89" s="138"/>
      <c r="AA89" s="138"/>
      <c r="AB89" s="1"/>
      <c r="AC89" s="1"/>
    </row>
    <row r="90" spans="1:29" ht="4.5" customHeight="1">
      <c r="A90" s="135"/>
      <c r="B90" s="138"/>
      <c r="C90" s="138"/>
      <c r="D90" s="293"/>
      <c r="E90" s="293"/>
      <c r="F90" s="293"/>
      <c r="G90" s="293"/>
      <c r="H90" s="293"/>
      <c r="I90" s="293"/>
      <c r="J90" s="294"/>
      <c r="K90" s="138"/>
      <c r="L90" s="138"/>
      <c r="M90" s="138"/>
      <c r="N90" s="139"/>
      <c r="P90" s="138"/>
      <c r="Q90" s="138"/>
      <c r="R90" s="138"/>
      <c r="S90" s="292"/>
      <c r="T90" s="292"/>
      <c r="U90" s="292"/>
      <c r="V90" s="292"/>
      <c r="W90" s="292"/>
      <c r="X90" s="292"/>
      <c r="Y90" s="292"/>
      <c r="Z90" s="138"/>
      <c r="AA90" s="138"/>
      <c r="AB90" s="138"/>
      <c r="AC90" s="138"/>
    </row>
    <row r="91" spans="1:29" ht="9.75" customHeight="1">
      <c r="A91" s="135"/>
      <c r="B91" s="138"/>
      <c r="C91" s="138"/>
      <c r="D91" s="293"/>
      <c r="E91" s="293"/>
      <c r="F91" s="293"/>
      <c r="G91" s="293"/>
      <c r="H91" s="293"/>
      <c r="I91" s="293"/>
      <c r="J91" s="294"/>
      <c r="K91" s="138"/>
      <c r="L91" s="136"/>
      <c r="M91" s="1" t="s">
        <v>109</v>
      </c>
      <c r="N91" s="141"/>
      <c r="P91" s="138"/>
      <c r="Q91" s="138"/>
      <c r="R91" s="138"/>
      <c r="S91" s="292"/>
      <c r="T91" s="292"/>
      <c r="U91" s="292"/>
      <c r="V91" s="292"/>
      <c r="W91" s="292"/>
      <c r="X91" s="292"/>
      <c r="Y91" s="292"/>
      <c r="Z91" s="138"/>
      <c r="AA91" s="138"/>
      <c r="AB91" s="1"/>
      <c r="AC91" s="1"/>
    </row>
    <row r="92" spans="1:29" ht="4.5" customHeight="1">
      <c r="A92" s="97"/>
      <c r="B92" s="98"/>
      <c r="C92" s="98"/>
      <c r="D92" s="98"/>
      <c r="E92" s="98"/>
      <c r="F92" s="98"/>
      <c r="G92" s="98"/>
      <c r="H92" s="98"/>
      <c r="I92" s="98"/>
      <c r="J92" s="144"/>
      <c r="K92" s="98"/>
      <c r="L92" s="98"/>
      <c r="M92" s="98"/>
      <c r="N92" s="144"/>
      <c r="P92" s="138"/>
      <c r="Q92" s="138"/>
      <c r="R92" s="138"/>
      <c r="S92" s="138"/>
      <c r="T92" s="138"/>
      <c r="U92" s="138"/>
      <c r="V92" s="138"/>
      <c r="W92" s="138"/>
      <c r="X92" s="138"/>
      <c r="Y92" s="138"/>
      <c r="Z92" s="138"/>
      <c r="AA92" s="138"/>
      <c r="AB92" s="138"/>
      <c r="AC92" s="138"/>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286"/>
      <c r="Q94" s="308"/>
      <c r="R94" s="308"/>
      <c r="S94" s="176"/>
      <c r="T94" s="177"/>
      <c r="U94" s="177"/>
      <c r="V94" s="177"/>
      <c r="W94" s="177"/>
      <c r="X94" s="177"/>
      <c r="Y94" s="177"/>
      <c r="Z94" s="177"/>
      <c r="AA94" s="177"/>
      <c r="AB94" s="177"/>
      <c r="AC94" s="17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8"/>
      <c r="Q95" s="308"/>
      <c r="R95" s="308"/>
      <c r="S95" s="178"/>
      <c r="T95" s="179"/>
      <c r="U95" s="177"/>
      <c r="V95" s="178"/>
      <c r="W95" s="179"/>
      <c r="X95" s="179"/>
      <c r="Y95" s="186"/>
      <c r="Z95" s="187"/>
      <c r="AA95" s="188"/>
      <c r="AB95" s="188"/>
      <c r="AC95" s="186"/>
    </row>
    <row r="96" spans="1:29" ht="18" customHeight="1">
      <c r="A96" s="95"/>
      <c r="B96" s="152">
        <v>1</v>
      </c>
      <c r="C96" s="152"/>
      <c r="D96" s="142"/>
      <c r="E96" s="96"/>
      <c r="F96" s="131"/>
      <c r="G96" s="131"/>
      <c r="H96" s="96"/>
      <c r="I96" s="131"/>
      <c r="J96" s="131"/>
      <c r="K96" s="153"/>
      <c r="L96" s="153"/>
      <c r="M96" s="154"/>
      <c r="N96" s="154"/>
      <c r="P96" s="138"/>
      <c r="Q96" s="180"/>
      <c r="R96" s="180"/>
      <c r="S96" s="138"/>
      <c r="T96" s="138"/>
      <c r="U96" s="138"/>
      <c r="V96" s="138"/>
      <c r="W96" s="138"/>
      <c r="X96" s="138"/>
      <c r="Y96" s="181"/>
      <c r="Z96" s="181"/>
      <c r="AA96" s="181"/>
      <c r="AB96" s="181"/>
      <c r="AC96" s="181"/>
    </row>
    <row r="97" spans="1:29" ht="18" customHeight="1">
      <c r="A97" s="155"/>
      <c r="B97" s="156">
        <v>2</v>
      </c>
      <c r="C97" s="156"/>
      <c r="D97" s="136"/>
      <c r="E97" s="63"/>
      <c r="F97" s="157"/>
      <c r="G97" s="157"/>
      <c r="H97" s="63"/>
      <c r="I97" s="157"/>
      <c r="J97" s="157"/>
      <c r="K97" s="158"/>
      <c r="L97" s="158"/>
      <c r="M97" s="159"/>
      <c r="N97" s="159"/>
      <c r="P97" s="138"/>
      <c r="Q97" s="180"/>
      <c r="R97" s="180"/>
      <c r="S97" s="138"/>
      <c r="T97" s="138"/>
      <c r="U97" s="138"/>
      <c r="V97" s="138"/>
      <c r="W97" s="138"/>
      <c r="X97" s="138"/>
      <c r="Y97" s="181"/>
      <c r="Z97" s="181"/>
      <c r="AA97" s="181"/>
      <c r="AB97" s="181"/>
      <c r="AC97" s="181"/>
    </row>
    <row r="98" spans="1:29" ht="9" customHeight="1">
      <c r="A98" s="96"/>
      <c r="B98" s="96"/>
      <c r="C98" s="96"/>
      <c r="D98" s="96"/>
      <c r="E98" s="96"/>
      <c r="F98" s="96"/>
      <c r="G98" s="96"/>
      <c r="H98" s="96"/>
      <c r="I98" s="96"/>
      <c r="J98" s="96"/>
      <c r="K98" s="96"/>
      <c r="L98" s="96"/>
      <c r="M98" s="96"/>
      <c r="N98" s="96"/>
      <c r="P98" s="138"/>
      <c r="Q98" s="138"/>
      <c r="R98" s="138"/>
      <c r="S98" s="138"/>
      <c r="T98" s="138"/>
      <c r="U98" s="138"/>
      <c r="V98" s="138"/>
      <c r="W98" s="138"/>
      <c r="X98" s="138"/>
      <c r="Y98" s="138"/>
      <c r="Z98" s="138"/>
      <c r="AA98" s="138"/>
      <c r="AB98" s="138"/>
      <c r="AC98" s="138"/>
    </row>
    <row r="99" spans="2:29" ht="18" customHeight="1">
      <c r="B99" s="160" t="s">
        <v>114</v>
      </c>
      <c r="D99" s="161"/>
      <c r="E99" s="161"/>
      <c r="F99" s="161"/>
      <c r="G99" s="161"/>
      <c r="I99" s="160" t="s">
        <v>115</v>
      </c>
      <c r="J99" s="161"/>
      <c r="K99" s="162" t="s">
        <v>48</v>
      </c>
      <c r="L99" s="161"/>
      <c r="M99" s="161"/>
      <c r="N99" s="162" t="s">
        <v>116</v>
      </c>
      <c r="P99" s="138"/>
      <c r="Q99" s="182"/>
      <c r="R99" s="138"/>
      <c r="S99" s="138"/>
      <c r="T99" s="138"/>
      <c r="U99" s="138"/>
      <c r="V99" s="138"/>
      <c r="W99" s="138"/>
      <c r="X99" s="182"/>
      <c r="Y99" s="138"/>
      <c r="Z99" s="173"/>
      <c r="AA99" s="138"/>
      <c r="AB99" s="138"/>
      <c r="AC99" s="173"/>
    </row>
    <row r="100" spans="16:29" ht="9.75" customHeight="1">
      <c r="P100" s="138"/>
      <c r="Q100" s="138"/>
      <c r="R100" s="138"/>
      <c r="S100" s="138"/>
      <c r="T100" s="138"/>
      <c r="U100" s="138"/>
      <c r="V100" s="138"/>
      <c r="W100" s="138"/>
      <c r="X100" s="138"/>
      <c r="Y100" s="138"/>
      <c r="Z100" s="138"/>
      <c r="AA100" s="138"/>
      <c r="AB100" s="138"/>
      <c r="AC100" s="138"/>
    </row>
    <row r="101" spans="1:29" ht="9.75" customHeight="1">
      <c r="A101" s="163" t="s">
        <v>117</v>
      </c>
      <c r="B101" s="146"/>
      <c r="C101" s="146"/>
      <c r="D101" s="146"/>
      <c r="E101" s="146"/>
      <c r="F101" s="146"/>
      <c r="G101" s="146"/>
      <c r="H101" s="164" t="s">
        <v>118</v>
      </c>
      <c r="I101" s="146"/>
      <c r="J101" s="146"/>
      <c r="K101" s="146"/>
      <c r="L101" s="146"/>
      <c r="M101" s="146"/>
      <c r="N101" s="147"/>
      <c r="P101" s="183"/>
      <c r="Q101" s="177"/>
      <c r="R101" s="177"/>
      <c r="S101" s="177"/>
      <c r="T101" s="177"/>
      <c r="U101" s="177"/>
      <c r="V101" s="177"/>
      <c r="W101" s="184"/>
      <c r="X101" s="177"/>
      <c r="Y101" s="177"/>
      <c r="Z101" s="177"/>
      <c r="AA101" s="177"/>
      <c r="AB101" s="177"/>
      <c r="AC101" s="177"/>
    </row>
    <row r="102" spans="1:29" ht="15.75" customHeight="1">
      <c r="A102" s="165"/>
      <c r="B102" s="298"/>
      <c r="C102" s="299"/>
      <c r="D102" s="299"/>
      <c r="E102" s="299"/>
      <c r="F102" s="299"/>
      <c r="G102" s="300"/>
      <c r="H102" s="166"/>
      <c r="I102" s="138"/>
      <c r="J102" s="138"/>
      <c r="K102" s="138"/>
      <c r="L102" s="138"/>
      <c r="M102" s="138"/>
      <c r="N102" s="139"/>
      <c r="P102" s="1"/>
      <c r="Q102" s="292"/>
      <c r="R102" s="307"/>
      <c r="S102" s="307"/>
      <c r="T102" s="307"/>
      <c r="U102" s="307"/>
      <c r="V102" s="307"/>
      <c r="W102" s="184"/>
      <c r="X102" s="138"/>
      <c r="Y102" s="138"/>
      <c r="Z102" s="138"/>
      <c r="AA102" s="138"/>
      <c r="AB102" s="138"/>
      <c r="AC102" s="138"/>
    </row>
    <row r="103" spans="1:29" ht="9.75" customHeight="1">
      <c r="A103" s="167" t="s">
        <v>119</v>
      </c>
      <c r="B103" s="96"/>
      <c r="C103" s="96"/>
      <c r="D103" s="96"/>
      <c r="E103" s="96"/>
      <c r="F103" s="96"/>
      <c r="G103" s="131"/>
      <c r="H103" s="168" t="s">
        <v>120</v>
      </c>
      <c r="I103" s="63"/>
      <c r="J103" s="157"/>
      <c r="K103" s="63"/>
      <c r="L103" s="169" t="s">
        <v>121</v>
      </c>
      <c r="M103" s="63"/>
      <c r="N103" s="157"/>
      <c r="P103" s="1"/>
      <c r="Q103" s="138"/>
      <c r="R103" s="138"/>
      <c r="S103" s="138"/>
      <c r="T103" s="138"/>
      <c r="U103" s="138"/>
      <c r="V103" s="138"/>
      <c r="W103" s="185"/>
      <c r="X103" s="138"/>
      <c r="Y103" s="138"/>
      <c r="Z103" s="138"/>
      <c r="AA103" s="185"/>
      <c r="AB103" s="138"/>
      <c r="AC103" s="138"/>
    </row>
    <row r="104" spans="1:29" ht="19.5" customHeight="1">
      <c r="A104" s="97"/>
      <c r="B104" s="298"/>
      <c r="C104" s="299"/>
      <c r="D104" s="299"/>
      <c r="E104" s="299"/>
      <c r="F104" s="299"/>
      <c r="G104" s="300"/>
      <c r="H104" s="97"/>
      <c r="I104" s="98"/>
      <c r="J104" s="157"/>
      <c r="K104" s="98"/>
      <c r="L104" s="98"/>
      <c r="M104" s="98"/>
      <c r="N104" s="144"/>
      <c r="P104" s="138"/>
      <c r="Q104" s="292"/>
      <c r="R104" s="307"/>
      <c r="S104" s="307"/>
      <c r="T104" s="307"/>
      <c r="U104" s="307"/>
      <c r="V104" s="307"/>
      <c r="W104" s="138"/>
      <c r="X104" s="138"/>
      <c r="Y104" s="138"/>
      <c r="Z104" s="138"/>
      <c r="AA104" s="138"/>
      <c r="AB104" s="138"/>
      <c r="AC104" s="138"/>
    </row>
    <row r="105" spans="1:29" ht="12.75" customHeight="1">
      <c r="A105" t="str">
        <f>$A$52</f>
        <v>Offenburg</v>
      </c>
      <c r="M105" s="311">
        <f>$M$52</f>
        <v>40677</v>
      </c>
      <c r="N105" s="270"/>
      <c r="P105" s="138"/>
      <c r="Q105" s="138"/>
      <c r="R105" s="138"/>
      <c r="S105" s="138"/>
      <c r="T105" s="138"/>
      <c r="U105" s="138"/>
      <c r="V105" s="138"/>
      <c r="W105" s="138"/>
      <c r="X105" s="138"/>
      <c r="Y105" s="138"/>
      <c r="Z105" s="138"/>
      <c r="AA105" s="138"/>
      <c r="AB105" s="314"/>
      <c r="AC105" s="315"/>
    </row>
    <row r="106" ht="12.75" customHeight="1"/>
    <row r="107" spans="1:29" ht="24" customHeight="1">
      <c r="A107" s="128" t="s">
        <v>122</v>
      </c>
      <c r="B107" s="129"/>
      <c r="C107" s="129"/>
      <c r="D107" s="129"/>
      <c r="E107" s="129"/>
      <c r="F107" s="129"/>
      <c r="G107" s="129"/>
      <c r="H107" s="129"/>
      <c r="I107" s="129"/>
      <c r="J107" s="129"/>
      <c r="K107" s="129"/>
      <c r="L107" s="129"/>
      <c r="M107" s="129"/>
      <c r="N107" s="129"/>
      <c r="P107" s="128" t="str">
        <f>A107</f>
        <v>Schiedrichterzettel - Runde 2</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tr">
        <f>$H$3</f>
        <v>Gruppe C</v>
      </c>
      <c r="I109" s="283"/>
      <c r="J109" s="283"/>
      <c r="K109" s="281"/>
      <c r="L109" s="282"/>
      <c r="M109" s="283"/>
      <c r="N109" s="281"/>
      <c r="P109" s="97"/>
      <c r="Q109" s="98"/>
      <c r="R109" s="284">
        <f>$C$3</f>
        <v>40677</v>
      </c>
      <c r="S109" s="281"/>
      <c r="T109" s="98"/>
      <c r="U109" s="280"/>
      <c r="V109" s="281"/>
      <c r="W109" s="282" t="str">
        <f>$H$3</f>
        <v>Gruppe C</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287">
        <f>Raster!B24</f>
        <v>85</v>
      </c>
      <c r="D116" s="289" t="str">
        <f>Raster!C24</f>
        <v>Schmidt, Patrik</v>
      </c>
      <c r="E116" s="290"/>
      <c r="F116" s="290"/>
      <c r="G116" s="290"/>
      <c r="H116" s="290"/>
      <c r="I116" s="290"/>
      <c r="J116" s="291"/>
      <c r="L116" s="136"/>
      <c r="M116" s="1" t="s">
        <v>106</v>
      </c>
      <c r="N116" s="141"/>
      <c r="P116" s="135"/>
      <c r="Q116" s="138"/>
      <c r="R116" s="287">
        <f>Raster!B25</f>
        <v>86</v>
      </c>
      <c r="S116" s="289" t="str">
        <f>Raster!C25</f>
        <v>Kälberer, Chris</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Raster!B28</f>
        <v>89</v>
      </c>
      <c r="D134" s="289" t="str">
        <f>Raster!C28</f>
        <v>Heß, Alexander</v>
      </c>
      <c r="E134" s="290"/>
      <c r="F134" s="290"/>
      <c r="G134" s="290"/>
      <c r="H134" s="290"/>
      <c r="I134" s="290"/>
      <c r="J134" s="291"/>
      <c r="L134" s="136"/>
      <c r="M134" s="1" t="s">
        <v>106</v>
      </c>
      <c r="N134" s="141"/>
      <c r="P134" s="135"/>
      <c r="Q134" s="138"/>
      <c r="R134" s="287">
        <f>Raster!B27</f>
        <v>88</v>
      </c>
      <c r="S134" s="289" t="str">
        <f>Raster!C27</f>
        <v>Schweizer, Tim</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60" spans="1:29" ht="24" customHeight="1">
      <c r="A160" s="128" t="str">
        <f>A107</f>
        <v>Schiedrichterzettel - Runde 2</v>
      </c>
      <c r="B160" s="129"/>
      <c r="C160" s="129"/>
      <c r="D160" s="129"/>
      <c r="E160" s="129"/>
      <c r="F160" s="129"/>
      <c r="G160" s="129"/>
      <c r="H160" s="129"/>
      <c r="I160" s="129"/>
      <c r="J160" s="129"/>
      <c r="K160" s="129"/>
      <c r="L160" s="129"/>
      <c r="M160" s="129"/>
      <c r="N160" s="129"/>
      <c r="P160" s="170"/>
      <c r="Q160" s="171"/>
      <c r="R160" s="171"/>
      <c r="S160" s="171"/>
      <c r="T160" s="171"/>
      <c r="U160" s="171"/>
      <c r="V160" s="171"/>
      <c r="W160" s="171"/>
      <c r="X160" s="171"/>
      <c r="Y160" s="171"/>
      <c r="Z160" s="171"/>
      <c r="AA160" s="171"/>
      <c r="AB160" s="171"/>
      <c r="AC160" s="171"/>
    </row>
    <row r="161" spans="1:29" ht="15.75" customHeight="1">
      <c r="A161" s="130" t="s">
        <v>97</v>
      </c>
      <c r="B161" s="96"/>
      <c r="C161" s="96"/>
      <c r="D161" s="131"/>
      <c r="E161" s="132" t="s">
        <v>98</v>
      </c>
      <c r="F161" s="96"/>
      <c r="G161" s="131"/>
      <c r="H161" s="130" t="s">
        <v>99</v>
      </c>
      <c r="I161" s="96"/>
      <c r="J161" s="132"/>
      <c r="K161" s="131"/>
      <c r="L161" s="132" t="s">
        <v>100</v>
      </c>
      <c r="M161" s="96"/>
      <c r="N161" s="131"/>
      <c r="P161" s="172"/>
      <c r="Q161" s="138"/>
      <c r="R161" s="138"/>
      <c r="S161" s="138"/>
      <c r="T161" s="172"/>
      <c r="U161" s="138"/>
      <c r="V161" s="138"/>
      <c r="W161" s="172"/>
      <c r="X161" s="138"/>
      <c r="Y161" s="172"/>
      <c r="Z161" s="138"/>
      <c r="AA161" s="172"/>
      <c r="AB161" s="138"/>
      <c r="AC161" s="138"/>
    </row>
    <row r="162" spans="1:29" ht="18" customHeight="1">
      <c r="A162" s="97"/>
      <c r="B162" s="98"/>
      <c r="C162" s="284">
        <f>$C$3</f>
        <v>40677</v>
      </c>
      <c r="D162" s="281"/>
      <c r="E162" s="98"/>
      <c r="F162" s="280"/>
      <c r="G162" s="281"/>
      <c r="H162" s="282" t="str">
        <f>$H$3</f>
        <v>Gruppe C</v>
      </c>
      <c r="I162" s="283"/>
      <c r="J162" s="283"/>
      <c r="K162" s="281"/>
      <c r="L162" s="282"/>
      <c r="M162" s="283"/>
      <c r="N162" s="281"/>
      <c r="P162" s="138"/>
      <c r="Q162" s="138"/>
      <c r="R162" s="285"/>
      <c r="S162" s="286"/>
      <c r="T162" s="138"/>
      <c r="U162" s="312"/>
      <c r="V162" s="286"/>
      <c r="W162" s="286"/>
      <c r="X162" s="286"/>
      <c r="Y162" s="286"/>
      <c r="Z162" s="286"/>
      <c r="AA162" s="286"/>
      <c r="AB162" s="286"/>
      <c r="AC162" s="286"/>
    </row>
    <row r="163" spans="1:29" ht="24.75" customHeight="1">
      <c r="A163" s="134"/>
      <c r="B163" s="133" t="str">
        <f>$B$4</f>
        <v>BaWü JG-RLT Top24</v>
      </c>
      <c r="L163" s="295" t="str">
        <f>$L$4</f>
        <v>Jungen U12</v>
      </c>
      <c r="M163" s="295"/>
      <c r="N163" s="295"/>
      <c r="P163" s="174"/>
      <c r="Q163" s="175"/>
      <c r="R163" s="138"/>
      <c r="S163" s="138"/>
      <c r="T163" s="138"/>
      <c r="U163" s="138"/>
      <c r="V163" s="138"/>
      <c r="W163" s="138"/>
      <c r="X163" s="138"/>
      <c r="Y163" s="138"/>
      <c r="Z163" s="138"/>
      <c r="AA163" s="313"/>
      <c r="AB163" s="313"/>
      <c r="AC163" s="313"/>
    </row>
    <row r="164" spans="1:29" ht="4.5" customHeight="1">
      <c r="A164" s="95"/>
      <c r="B164" s="96"/>
      <c r="C164" s="96"/>
      <c r="D164" s="96"/>
      <c r="E164" s="96"/>
      <c r="F164" s="96"/>
      <c r="G164" s="96"/>
      <c r="H164" s="96"/>
      <c r="I164" s="96"/>
      <c r="J164" s="96"/>
      <c r="K164" s="96"/>
      <c r="L164" s="96"/>
      <c r="M164" s="96"/>
      <c r="N164" s="131"/>
      <c r="P164" s="138"/>
      <c r="Q164" s="138"/>
      <c r="R164" s="138"/>
      <c r="S164" s="138"/>
      <c r="T164" s="138"/>
      <c r="U164" s="138"/>
      <c r="V164" s="138"/>
      <c r="W164" s="138"/>
      <c r="X164" s="138"/>
      <c r="Y164" s="138"/>
      <c r="Z164" s="138"/>
      <c r="AA164" s="138"/>
      <c r="AB164" s="138"/>
      <c r="AC164" s="138"/>
    </row>
    <row r="165" spans="1:29" ht="9.75" customHeight="1">
      <c r="A165" s="135"/>
      <c r="B165" s="136"/>
      <c r="C165" s="137" t="s">
        <v>101</v>
      </c>
      <c r="D165" s="137"/>
      <c r="E165" s="136"/>
      <c r="F165" s="137" t="s">
        <v>102</v>
      </c>
      <c r="G165" s="137"/>
      <c r="H165" s="136"/>
      <c r="I165" s="137" t="s">
        <v>103</v>
      </c>
      <c r="J165" s="137"/>
      <c r="K165" s="137"/>
      <c r="M165" s="138"/>
      <c r="N165" s="139"/>
      <c r="P165" s="138"/>
      <c r="Q165" s="138"/>
      <c r="R165" s="1"/>
      <c r="S165" s="1"/>
      <c r="T165" s="138"/>
      <c r="U165" s="1"/>
      <c r="V165" s="1"/>
      <c r="W165" s="138"/>
      <c r="X165" s="1"/>
      <c r="Y165" s="1"/>
      <c r="Z165" s="1"/>
      <c r="AA165" s="138"/>
      <c r="AB165" s="138"/>
      <c r="AC165" s="138"/>
    </row>
    <row r="166" spans="1:29" ht="4.5" customHeight="1">
      <c r="A166" s="135"/>
      <c r="M166" s="138"/>
      <c r="N166" s="139"/>
      <c r="P166" s="138"/>
      <c r="Q166" s="138"/>
      <c r="R166" s="138"/>
      <c r="S166" s="138"/>
      <c r="T166" s="138"/>
      <c r="U166" s="138"/>
      <c r="V166" s="138"/>
      <c r="W166" s="138"/>
      <c r="X166" s="138"/>
      <c r="Y166" s="138"/>
      <c r="Z166" s="138"/>
      <c r="AA166" s="138"/>
      <c r="AB166" s="138"/>
      <c r="AC166" s="138"/>
    </row>
    <row r="167" spans="1:29" ht="12.75" customHeight="1">
      <c r="A167" s="95"/>
      <c r="B167" s="96"/>
      <c r="C167" s="140" t="s">
        <v>104</v>
      </c>
      <c r="D167" s="140" t="s">
        <v>105</v>
      </c>
      <c r="E167" s="96"/>
      <c r="F167" s="140"/>
      <c r="G167" s="140"/>
      <c r="H167" s="96"/>
      <c r="I167" s="96"/>
      <c r="J167" s="131"/>
      <c r="M167" s="138"/>
      <c r="N167" s="139"/>
      <c r="P167" s="138"/>
      <c r="Q167" s="138"/>
      <c r="R167" s="1"/>
      <c r="S167" s="1"/>
      <c r="T167" s="138"/>
      <c r="U167" s="1"/>
      <c r="V167" s="1"/>
      <c r="W167" s="138"/>
      <c r="X167" s="138"/>
      <c r="Y167" s="138"/>
      <c r="Z167" s="138"/>
      <c r="AA167" s="138"/>
      <c r="AB167" s="138"/>
      <c r="AC167" s="138"/>
    </row>
    <row r="168" spans="1:29" ht="4.5" customHeight="1">
      <c r="A168" s="135"/>
      <c r="B168" s="138"/>
      <c r="C168" s="1"/>
      <c r="D168" s="1"/>
      <c r="E168" s="138"/>
      <c r="F168" s="1"/>
      <c r="G168" s="1"/>
      <c r="H168" s="138"/>
      <c r="I168" s="138"/>
      <c r="J168" s="139"/>
      <c r="M168" s="138"/>
      <c r="N168" s="139"/>
      <c r="P168" s="138"/>
      <c r="Q168" s="138"/>
      <c r="R168" s="1"/>
      <c r="S168" s="1"/>
      <c r="T168" s="138"/>
      <c r="U168" s="1"/>
      <c r="V168" s="1"/>
      <c r="W168" s="138"/>
      <c r="X168" s="138"/>
      <c r="Y168" s="138"/>
      <c r="Z168" s="138"/>
      <c r="AA168" s="138"/>
      <c r="AB168" s="138"/>
      <c r="AC168" s="138"/>
    </row>
    <row r="169" spans="1:29" ht="9.75" customHeight="1">
      <c r="A169" s="135"/>
      <c r="B169" s="138"/>
      <c r="C169" s="287">
        <f>Raster!B26</f>
        <v>87</v>
      </c>
      <c r="D169" s="289" t="str">
        <f>Raster!C26</f>
        <v>Bronner, Rouven</v>
      </c>
      <c r="E169" s="290"/>
      <c r="F169" s="290"/>
      <c r="G169" s="290"/>
      <c r="H169" s="290"/>
      <c r="I169" s="290"/>
      <c r="J169" s="291"/>
      <c r="L169" s="136"/>
      <c r="M169" s="1" t="s">
        <v>106</v>
      </c>
      <c r="N169" s="141"/>
      <c r="P169" s="138"/>
      <c r="Q169" s="138"/>
      <c r="R169" s="287"/>
      <c r="S169" s="309"/>
      <c r="T169" s="310"/>
      <c r="U169" s="310"/>
      <c r="V169" s="310"/>
      <c r="W169" s="310"/>
      <c r="X169" s="310"/>
      <c r="Y169" s="310"/>
      <c r="Z169" s="138"/>
      <c r="AA169" s="138"/>
      <c r="AB169" s="1"/>
      <c r="AC169" s="1"/>
    </row>
    <row r="170" spans="1:29" ht="4.5" customHeight="1">
      <c r="A170" s="135"/>
      <c r="B170" s="138"/>
      <c r="C170" s="288"/>
      <c r="D170" s="290"/>
      <c r="E170" s="290"/>
      <c r="F170" s="290"/>
      <c r="G170" s="290"/>
      <c r="H170" s="290"/>
      <c r="I170" s="290"/>
      <c r="J170" s="291"/>
      <c r="M170" s="138"/>
      <c r="N170" s="139"/>
      <c r="P170" s="138"/>
      <c r="Q170" s="138"/>
      <c r="R170" s="308"/>
      <c r="S170" s="310"/>
      <c r="T170" s="310"/>
      <c r="U170" s="310"/>
      <c r="V170" s="310"/>
      <c r="W170" s="310"/>
      <c r="X170" s="310"/>
      <c r="Y170" s="310"/>
      <c r="Z170" s="138"/>
      <c r="AA170" s="138"/>
      <c r="AB170" s="138"/>
      <c r="AC170" s="138"/>
    </row>
    <row r="171" spans="1:29" ht="9.75" customHeight="1">
      <c r="A171" s="135"/>
      <c r="B171" s="138"/>
      <c r="C171" s="288"/>
      <c r="D171" s="290"/>
      <c r="E171" s="290"/>
      <c r="F171" s="290"/>
      <c r="G171" s="290"/>
      <c r="H171" s="290"/>
      <c r="I171" s="290"/>
      <c r="J171" s="291"/>
      <c r="L171" s="136"/>
      <c r="M171" s="1" t="s">
        <v>107</v>
      </c>
      <c r="N171" s="141"/>
      <c r="P171" s="138"/>
      <c r="Q171" s="138"/>
      <c r="R171" s="308"/>
      <c r="S171" s="310"/>
      <c r="T171" s="310"/>
      <c r="U171" s="310"/>
      <c r="V171" s="310"/>
      <c r="W171" s="310"/>
      <c r="X171" s="310"/>
      <c r="Y171" s="310"/>
      <c r="Z171" s="138"/>
      <c r="AA171" s="138"/>
      <c r="AB171" s="1"/>
      <c r="AC171" s="1"/>
    </row>
    <row r="172" spans="1:29" ht="4.5" customHeight="1">
      <c r="A172" s="135"/>
      <c r="B172" s="138"/>
      <c r="C172" s="288"/>
      <c r="D172" s="290"/>
      <c r="E172" s="290"/>
      <c r="F172" s="290"/>
      <c r="G172" s="290"/>
      <c r="H172" s="290"/>
      <c r="I172" s="290"/>
      <c r="J172" s="291"/>
      <c r="M172" s="138"/>
      <c r="N172" s="139"/>
      <c r="P172" s="138"/>
      <c r="Q172" s="138"/>
      <c r="R172" s="308"/>
      <c r="S172" s="310"/>
      <c r="T172" s="310"/>
      <c r="U172" s="310"/>
      <c r="V172" s="310"/>
      <c r="W172" s="310"/>
      <c r="X172" s="310"/>
      <c r="Y172" s="310"/>
      <c r="Z172" s="138"/>
      <c r="AA172" s="138"/>
      <c r="AB172" s="138"/>
      <c r="AC172" s="138"/>
    </row>
    <row r="173" spans="1:29" ht="9.75" customHeight="1">
      <c r="A173" s="135"/>
      <c r="B173" s="138"/>
      <c r="C173" s="288"/>
      <c r="D173" s="290"/>
      <c r="E173" s="290"/>
      <c r="F173" s="290"/>
      <c r="G173" s="290"/>
      <c r="H173" s="290"/>
      <c r="I173" s="290"/>
      <c r="J173" s="291"/>
      <c r="L173" s="142"/>
      <c r="M173" s="1" t="s">
        <v>107</v>
      </c>
      <c r="N173" s="141"/>
      <c r="P173" s="138"/>
      <c r="Q173" s="138"/>
      <c r="R173" s="308"/>
      <c r="S173" s="310"/>
      <c r="T173" s="310"/>
      <c r="U173" s="310"/>
      <c r="V173" s="310"/>
      <c r="W173" s="310"/>
      <c r="X173" s="310"/>
      <c r="Y173" s="310"/>
      <c r="Z173" s="138"/>
      <c r="AA173" s="138"/>
      <c r="AB173" s="1"/>
      <c r="AC173" s="1"/>
    </row>
    <row r="174" spans="1:29" ht="4.5" customHeight="1">
      <c r="A174" s="97"/>
      <c r="B174" s="98"/>
      <c r="C174" s="98"/>
      <c r="D174" s="98"/>
      <c r="E174" s="98"/>
      <c r="F174" s="98"/>
      <c r="G174" s="98"/>
      <c r="H174" s="98"/>
      <c r="I174" s="98"/>
      <c r="J174" s="139"/>
      <c r="L174" s="96"/>
      <c r="M174" s="143"/>
      <c r="N174" s="141"/>
      <c r="P174" s="138"/>
      <c r="Q174" s="138"/>
      <c r="R174" s="138"/>
      <c r="S174" s="138"/>
      <c r="T174" s="138"/>
      <c r="U174" s="138"/>
      <c r="V174" s="138"/>
      <c r="W174" s="138"/>
      <c r="X174" s="138"/>
      <c r="Y174" s="138"/>
      <c r="Z174" s="138"/>
      <c r="AA174" s="138"/>
      <c r="AB174" s="1"/>
      <c r="AC174" s="1"/>
    </row>
    <row r="175" spans="1:29" ht="12.75" customHeight="1">
      <c r="A175" s="95"/>
      <c r="B175" s="96"/>
      <c r="C175" s="96"/>
      <c r="D175" s="140" t="s">
        <v>108</v>
      </c>
      <c r="E175" s="96"/>
      <c r="F175" s="140"/>
      <c r="G175" s="140"/>
      <c r="H175" s="96"/>
      <c r="I175" s="96"/>
      <c r="J175" s="131"/>
      <c r="K175" s="96"/>
      <c r="L175" s="96"/>
      <c r="M175" s="96"/>
      <c r="N175" s="131"/>
      <c r="P175" s="138"/>
      <c r="Q175" s="138"/>
      <c r="R175" s="138"/>
      <c r="S175" s="1"/>
      <c r="T175" s="138"/>
      <c r="U175" s="1"/>
      <c r="V175" s="1"/>
      <c r="W175" s="138"/>
      <c r="X175" s="138"/>
      <c r="Y175" s="138"/>
      <c r="Z175" s="138"/>
      <c r="AA175" s="138"/>
      <c r="AB175" s="138"/>
      <c r="AC175" s="138"/>
    </row>
    <row r="176" spans="1:29" ht="4.5" customHeight="1">
      <c r="A176" s="135"/>
      <c r="B176" s="138"/>
      <c r="C176" s="138"/>
      <c r="D176" s="138"/>
      <c r="E176" s="138"/>
      <c r="F176" s="138"/>
      <c r="G176" s="138"/>
      <c r="H176" s="138"/>
      <c r="I176" s="138"/>
      <c r="J176" s="139"/>
      <c r="K176" s="138"/>
      <c r="L176" s="138"/>
      <c r="M176" s="138"/>
      <c r="N176" s="139"/>
      <c r="P176" s="138"/>
      <c r="Q176" s="138"/>
      <c r="R176" s="138"/>
      <c r="S176" s="138"/>
      <c r="T176" s="138"/>
      <c r="U176" s="138"/>
      <c r="V176" s="138"/>
      <c r="W176" s="138"/>
      <c r="X176" s="138"/>
      <c r="Y176" s="138"/>
      <c r="Z176" s="138"/>
      <c r="AA176" s="138"/>
      <c r="AB176" s="138"/>
      <c r="AC176" s="138"/>
    </row>
    <row r="177" spans="1:29" ht="9.75" customHeight="1">
      <c r="A177" s="135"/>
      <c r="B177" s="138"/>
      <c r="C177" s="138"/>
      <c r="D177" s="292"/>
      <c r="E177" s="293"/>
      <c r="F177" s="293"/>
      <c r="G177" s="293"/>
      <c r="H177" s="293"/>
      <c r="I177" s="293"/>
      <c r="J177" s="294"/>
      <c r="K177" s="138"/>
      <c r="L177" s="136"/>
      <c r="M177" s="1" t="s">
        <v>106</v>
      </c>
      <c r="N177" s="141"/>
      <c r="P177" s="138"/>
      <c r="Q177" s="138"/>
      <c r="R177" s="138"/>
      <c r="S177" s="292"/>
      <c r="T177" s="292"/>
      <c r="U177" s="292"/>
      <c r="V177" s="292"/>
      <c r="W177" s="292"/>
      <c r="X177" s="292"/>
      <c r="Y177" s="292"/>
      <c r="Z177" s="138"/>
      <c r="AA177" s="138"/>
      <c r="AB177" s="1"/>
      <c r="AC177" s="1"/>
    </row>
    <row r="178" spans="1:29" ht="4.5" customHeight="1">
      <c r="A178" s="135"/>
      <c r="B178" s="138"/>
      <c r="C178" s="138"/>
      <c r="D178" s="293"/>
      <c r="E178" s="293"/>
      <c r="F178" s="293"/>
      <c r="G178" s="293"/>
      <c r="H178" s="293"/>
      <c r="I178" s="293"/>
      <c r="J178" s="294"/>
      <c r="K178" s="138"/>
      <c r="L178" s="138"/>
      <c r="M178" s="138"/>
      <c r="N178" s="139"/>
      <c r="P178" s="138"/>
      <c r="Q178" s="138"/>
      <c r="R178" s="138"/>
      <c r="S178" s="292"/>
      <c r="T178" s="292"/>
      <c r="U178" s="292"/>
      <c r="V178" s="292"/>
      <c r="W178" s="292"/>
      <c r="X178" s="292"/>
      <c r="Y178" s="292"/>
      <c r="Z178" s="138"/>
      <c r="AA178" s="138"/>
      <c r="AB178" s="138"/>
      <c r="AC178" s="138"/>
    </row>
    <row r="179" spans="1:29" ht="9.75" customHeight="1">
      <c r="A179" s="135"/>
      <c r="B179" s="138"/>
      <c r="C179" s="138"/>
      <c r="D179" s="293"/>
      <c r="E179" s="293"/>
      <c r="F179" s="293"/>
      <c r="G179" s="293"/>
      <c r="H179" s="293"/>
      <c r="I179" s="293"/>
      <c r="J179" s="294"/>
      <c r="K179" s="138"/>
      <c r="L179" s="136"/>
      <c r="M179" s="1" t="s">
        <v>109</v>
      </c>
      <c r="N179" s="141"/>
      <c r="P179" s="138"/>
      <c r="Q179" s="138"/>
      <c r="R179" s="138"/>
      <c r="S179" s="292"/>
      <c r="T179" s="292"/>
      <c r="U179" s="292"/>
      <c r="V179" s="292"/>
      <c r="W179" s="292"/>
      <c r="X179" s="292"/>
      <c r="Y179" s="292"/>
      <c r="Z179" s="138"/>
      <c r="AA179" s="138"/>
      <c r="AB179" s="1"/>
      <c r="AC179" s="1"/>
    </row>
    <row r="180" spans="1:29" ht="4.5" customHeight="1">
      <c r="A180" s="97"/>
      <c r="B180" s="98"/>
      <c r="C180" s="98"/>
      <c r="D180" s="98"/>
      <c r="E180" s="98"/>
      <c r="F180" s="98"/>
      <c r="G180" s="98"/>
      <c r="H180" s="98"/>
      <c r="I180" s="98"/>
      <c r="J180" s="144"/>
      <c r="K180" s="98"/>
      <c r="L180" s="98"/>
      <c r="M180" s="98"/>
      <c r="N180" s="139"/>
      <c r="P180" s="138"/>
      <c r="Q180" s="138"/>
      <c r="R180" s="138"/>
      <c r="S180" s="138"/>
      <c r="T180" s="138"/>
      <c r="U180" s="138"/>
      <c r="V180" s="138"/>
      <c r="W180" s="138"/>
      <c r="X180" s="138"/>
      <c r="Y180" s="138"/>
      <c r="Z180" s="138"/>
      <c r="AA180" s="138"/>
      <c r="AB180" s="138"/>
      <c r="AC180" s="138"/>
    </row>
    <row r="181" spans="13:29" ht="4.5" customHeight="1">
      <c r="M181" s="138"/>
      <c r="N181" s="63"/>
      <c r="P181" s="138"/>
      <c r="Q181" s="138"/>
      <c r="R181" s="138"/>
      <c r="S181" s="138"/>
      <c r="T181" s="138"/>
      <c r="U181" s="138"/>
      <c r="V181" s="138"/>
      <c r="W181" s="138"/>
      <c r="X181" s="138"/>
      <c r="Y181" s="138"/>
      <c r="Z181" s="138"/>
      <c r="AA181" s="138"/>
      <c r="AB181" s="138"/>
      <c r="AC181" s="138"/>
    </row>
    <row r="182" spans="1:29" ht="4.5" customHeight="1">
      <c r="A182" s="95"/>
      <c r="B182" s="96"/>
      <c r="C182" s="96"/>
      <c r="D182" s="96"/>
      <c r="E182" s="96"/>
      <c r="F182" s="96"/>
      <c r="G182" s="96"/>
      <c r="H182" s="96"/>
      <c r="I182" s="96"/>
      <c r="J182" s="96"/>
      <c r="K182" s="96"/>
      <c r="L182" s="96"/>
      <c r="M182" s="96"/>
      <c r="N182" s="139"/>
      <c r="P182" s="138"/>
      <c r="Q182" s="138"/>
      <c r="R182" s="138"/>
      <c r="S182" s="138"/>
      <c r="T182" s="138"/>
      <c r="U182" s="138"/>
      <c r="V182" s="138"/>
      <c r="W182" s="138"/>
      <c r="X182" s="138"/>
      <c r="Y182" s="138"/>
      <c r="Z182" s="138"/>
      <c r="AA182" s="138"/>
      <c r="AB182" s="138"/>
      <c r="AC182" s="138"/>
    </row>
    <row r="183" spans="1:29" ht="9.75" customHeight="1">
      <c r="A183" s="135"/>
      <c r="B183" s="136"/>
      <c r="C183" s="137" t="s">
        <v>101</v>
      </c>
      <c r="D183" s="137"/>
      <c r="E183" s="136"/>
      <c r="F183" s="137" t="s">
        <v>102</v>
      </c>
      <c r="G183" s="137"/>
      <c r="H183" s="136"/>
      <c r="I183" s="137" t="s">
        <v>103</v>
      </c>
      <c r="J183" s="137"/>
      <c r="K183" s="137"/>
      <c r="M183" s="138"/>
      <c r="N183" s="139"/>
      <c r="P183" s="138"/>
      <c r="Q183" s="138"/>
      <c r="R183" s="1"/>
      <c r="S183" s="1"/>
      <c r="T183" s="138"/>
      <c r="U183" s="1"/>
      <c r="V183" s="1"/>
      <c r="W183" s="138"/>
      <c r="X183" s="1"/>
      <c r="Y183" s="1"/>
      <c r="Z183" s="1"/>
      <c r="AA183" s="138"/>
      <c r="AB183" s="138"/>
      <c r="AC183" s="138"/>
    </row>
    <row r="184" spans="1:29" ht="4.5" customHeight="1">
      <c r="A184" s="135"/>
      <c r="M184" s="138"/>
      <c r="N184" s="139"/>
      <c r="P184" s="138"/>
      <c r="Q184" s="138"/>
      <c r="R184" s="138"/>
      <c r="S184" s="138"/>
      <c r="T184" s="138"/>
      <c r="U184" s="138"/>
      <c r="V184" s="138"/>
      <c r="W184" s="138"/>
      <c r="X184" s="138"/>
      <c r="Y184" s="138"/>
      <c r="Z184" s="138"/>
      <c r="AA184" s="138"/>
      <c r="AB184" s="138"/>
      <c r="AC184" s="138"/>
    </row>
    <row r="185" spans="1:29" ht="12.75" customHeight="1">
      <c r="A185" s="95"/>
      <c r="B185" s="96"/>
      <c r="C185" s="140" t="s">
        <v>104</v>
      </c>
      <c r="D185" s="140" t="s">
        <v>110</v>
      </c>
      <c r="E185" s="96"/>
      <c r="F185" s="140"/>
      <c r="G185" s="140"/>
      <c r="H185" s="96"/>
      <c r="I185" s="96"/>
      <c r="J185" s="131"/>
      <c r="M185" s="138"/>
      <c r="N185" s="139"/>
      <c r="P185" s="138"/>
      <c r="Q185" s="138"/>
      <c r="R185" s="1"/>
      <c r="S185" s="1"/>
      <c r="T185" s="138"/>
      <c r="U185" s="1"/>
      <c r="V185" s="1"/>
      <c r="W185" s="138"/>
      <c r="X185" s="138"/>
      <c r="Y185" s="138"/>
      <c r="Z185" s="138"/>
      <c r="AA185" s="138"/>
      <c r="AB185" s="138"/>
      <c r="AC185" s="138"/>
    </row>
    <row r="186" spans="1:29" ht="4.5" customHeight="1">
      <c r="A186" s="135"/>
      <c r="B186" s="138"/>
      <c r="C186" s="1"/>
      <c r="D186" s="1"/>
      <c r="E186" s="138"/>
      <c r="F186" s="1"/>
      <c r="G186" s="1"/>
      <c r="H186" s="138"/>
      <c r="I186" s="138"/>
      <c r="J186" s="139"/>
      <c r="M186" s="138"/>
      <c r="N186" s="139"/>
      <c r="P186" s="138"/>
      <c r="Q186" s="138"/>
      <c r="R186" s="1"/>
      <c r="S186" s="1"/>
      <c r="T186" s="138"/>
      <c r="U186" s="1"/>
      <c r="V186" s="1"/>
      <c r="W186" s="138"/>
      <c r="X186" s="138"/>
      <c r="Y186" s="138"/>
      <c r="Z186" s="138"/>
      <c r="AA186" s="138"/>
      <c r="AB186" s="138"/>
      <c r="AC186" s="138"/>
    </row>
    <row r="187" spans="1:29" ht="9.75" customHeight="1">
      <c r="A187" s="135"/>
      <c r="B187" s="138"/>
      <c r="C187" s="287">
        <f>Raster!B29</f>
        <v>90</v>
      </c>
      <c r="D187" s="289" t="str">
        <f>Raster!C29</f>
        <v>Bäcker, Hannes</v>
      </c>
      <c r="E187" s="290"/>
      <c r="F187" s="290"/>
      <c r="G187" s="290"/>
      <c r="H187" s="290"/>
      <c r="I187" s="290"/>
      <c r="J187" s="291"/>
      <c r="L187" s="136"/>
      <c r="M187" s="1" t="s">
        <v>106</v>
      </c>
      <c r="N187" s="141"/>
      <c r="P187" s="138"/>
      <c r="Q187" s="138"/>
      <c r="R187" s="287"/>
      <c r="S187" s="309"/>
      <c r="T187" s="310"/>
      <c r="U187" s="310"/>
      <c r="V187" s="310"/>
      <c r="W187" s="310"/>
      <c r="X187" s="310"/>
      <c r="Y187" s="310"/>
      <c r="Z187" s="138"/>
      <c r="AA187" s="138"/>
      <c r="AB187" s="1"/>
      <c r="AC187" s="1"/>
    </row>
    <row r="188" spans="1:29" ht="4.5" customHeight="1">
      <c r="A188" s="135"/>
      <c r="B188" s="138"/>
      <c r="C188" s="288"/>
      <c r="D188" s="290"/>
      <c r="E188" s="290"/>
      <c r="F188" s="290"/>
      <c r="G188" s="290"/>
      <c r="H188" s="290"/>
      <c r="I188" s="290"/>
      <c r="J188" s="291"/>
      <c r="M188" s="138"/>
      <c r="N188" s="139"/>
      <c r="P188" s="138"/>
      <c r="Q188" s="138"/>
      <c r="R188" s="308"/>
      <c r="S188" s="310"/>
      <c r="T188" s="310"/>
      <c r="U188" s="310"/>
      <c r="V188" s="310"/>
      <c r="W188" s="310"/>
      <c r="X188" s="310"/>
      <c r="Y188" s="310"/>
      <c r="Z188" s="138"/>
      <c r="AA188" s="138"/>
      <c r="AB188" s="138"/>
      <c r="AC188" s="138"/>
    </row>
    <row r="189" spans="1:29" ht="9.75" customHeight="1">
      <c r="A189" s="135"/>
      <c r="B189" s="138"/>
      <c r="C189" s="288"/>
      <c r="D189" s="290"/>
      <c r="E189" s="290"/>
      <c r="F189" s="290"/>
      <c r="G189" s="290"/>
      <c r="H189" s="290"/>
      <c r="I189" s="290"/>
      <c r="J189" s="291"/>
      <c r="L189" s="136"/>
      <c r="M189" s="1" t="s">
        <v>107</v>
      </c>
      <c r="N189" s="141"/>
      <c r="P189" s="138"/>
      <c r="Q189" s="138"/>
      <c r="R189" s="308"/>
      <c r="S189" s="310"/>
      <c r="T189" s="310"/>
      <c r="U189" s="310"/>
      <c r="V189" s="310"/>
      <c r="W189" s="310"/>
      <c r="X189" s="310"/>
      <c r="Y189" s="310"/>
      <c r="Z189" s="138"/>
      <c r="AA189" s="138"/>
      <c r="AB189" s="1"/>
      <c r="AC189" s="1"/>
    </row>
    <row r="190" spans="1:29" ht="4.5" customHeight="1">
      <c r="A190" s="135"/>
      <c r="B190" s="138"/>
      <c r="C190" s="288"/>
      <c r="D190" s="290"/>
      <c r="E190" s="290"/>
      <c r="F190" s="290"/>
      <c r="G190" s="290"/>
      <c r="H190" s="290"/>
      <c r="I190" s="290"/>
      <c r="J190" s="291"/>
      <c r="M190" s="138"/>
      <c r="N190" s="139"/>
      <c r="P190" s="138"/>
      <c r="Q190" s="138"/>
      <c r="R190" s="308"/>
      <c r="S190" s="310"/>
      <c r="T190" s="310"/>
      <c r="U190" s="310"/>
      <c r="V190" s="310"/>
      <c r="W190" s="310"/>
      <c r="X190" s="310"/>
      <c r="Y190" s="310"/>
      <c r="Z190" s="138"/>
      <c r="AA190" s="138"/>
      <c r="AB190" s="138"/>
      <c r="AC190" s="138"/>
    </row>
    <row r="191" spans="1:29" ht="9.75" customHeight="1">
      <c r="A191" s="135"/>
      <c r="B191" s="138"/>
      <c r="C191" s="288"/>
      <c r="D191" s="290"/>
      <c r="E191" s="290"/>
      <c r="F191" s="290"/>
      <c r="G191" s="290"/>
      <c r="H191" s="290"/>
      <c r="I191" s="290"/>
      <c r="J191" s="291"/>
      <c r="L191" s="142"/>
      <c r="M191" s="1" t="s">
        <v>107</v>
      </c>
      <c r="N191" s="141"/>
      <c r="P191" s="138"/>
      <c r="Q191" s="138"/>
      <c r="R191" s="308"/>
      <c r="S191" s="310"/>
      <c r="T191" s="310"/>
      <c r="U191" s="310"/>
      <c r="V191" s="310"/>
      <c r="W191" s="310"/>
      <c r="X191" s="310"/>
      <c r="Y191" s="310"/>
      <c r="Z191" s="138"/>
      <c r="AA191" s="138"/>
      <c r="AB191" s="1"/>
      <c r="AC191" s="1"/>
    </row>
    <row r="192" spans="1:29" ht="4.5" customHeight="1">
      <c r="A192" s="97"/>
      <c r="B192" s="98"/>
      <c r="C192" s="98"/>
      <c r="D192" s="98"/>
      <c r="E192" s="98"/>
      <c r="F192" s="98"/>
      <c r="G192" s="98"/>
      <c r="H192" s="98"/>
      <c r="I192" s="98"/>
      <c r="J192" s="139"/>
      <c r="L192" s="96"/>
      <c r="M192" s="143"/>
      <c r="N192" s="141"/>
      <c r="P192" s="138"/>
      <c r="Q192" s="138"/>
      <c r="R192" s="138"/>
      <c r="S192" s="138"/>
      <c r="T192" s="138"/>
      <c r="U192" s="138"/>
      <c r="V192" s="138"/>
      <c r="W192" s="138"/>
      <c r="X192" s="138"/>
      <c r="Y192" s="138"/>
      <c r="Z192" s="138"/>
      <c r="AA192" s="138"/>
      <c r="AB192" s="1"/>
      <c r="AC192" s="1"/>
    </row>
    <row r="193" spans="1:29" ht="12.75" customHeight="1">
      <c r="A193" s="95"/>
      <c r="B193" s="96"/>
      <c r="C193" s="96"/>
      <c r="D193" s="140" t="s">
        <v>108</v>
      </c>
      <c r="E193" s="96"/>
      <c r="F193" s="140"/>
      <c r="G193" s="140"/>
      <c r="H193" s="96"/>
      <c r="I193" s="96"/>
      <c r="J193" s="131"/>
      <c r="K193" s="96"/>
      <c r="L193" s="96"/>
      <c r="M193" s="96"/>
      <c r="N193" s="131"/>
      <c r="P193" s="138"/>
      <c r="Q193" s="138"/>
      <c r="R193" s="138"/>
      <c r="S193" s="1"/>
      <c r="T193" s="138"/>
      <c r="U193" s="1"/>
      <c r="V193" s="1"/>
      <c r="W193" s="138"/>
      <c r="X193" s="138"/>
      <c r="Y193" s="138"/>
      <c r="Z193" s="138"/>
      <c r="AA193" s="138"/>
      <c r="AB193" s="138"/>
      <c r="AC193" s="138"/>
    </row>
    <row r="194" spans="1:29" ht="4.5" customHeight="1">
      <c r="A194" s="135"/>
      <c r="B194" s="138"/>
      <c r="C194" s="138"/>
      <c r="D194" s="138"/>
      <c r="E194" s="138"/>
      <c r="F194" s="138"/>
      <c r="G194" s="138"/>
      <c r="H194" s="138"/>
      <c r="I194" s="138"/>
      <c r="J194" s="139"/>
      <c r="K194" s="138"/>
      <c r="L194" s="138"/>
      <c r="M194" s="138"/>
      <c r="N194" s="139"/>
      <c r="P194" s="138"/>
      <c r="Q194" s="138"/>
      <c r="R194" s="138"/>
      <c r="S194" s="138"/>
      <c r="T194" s="138"/>
      <c r="U194" s="138"/>
      <c r="V194" s="138"/>
      <c r="W194" s="138"/>
      <c r="X194" s="138"/>
      <c r="Y194" s="138"/>
      <c r="Z194" s="138"/>
      <c r="AA194" s="138"/>
      <c r="AB194" s="138"/>
      <c r="AC194" s="138"/>
    </row>
    <row r="195" spans="1:29" ht="9.75" customHeight="1">
      <c r="A195" s="135"/>
      <c r="B195" s="138"/>
      <c r="C195" s="138"/>
      <c r="D195" s="292"/>
      <c r="E195" s="293"/>
      <c r="F195" s="293"/>
      <c r="G195" s="293"/>
      <c r="H195" s="293"/>
      <c r="I195" s="293"/>
      <c r="J195" s="294"/>
      <c r="K195" s="138"/>
      <c r="L195" s="136"/>
      <c r="M195" s="1" t="s">
        <v>106</v>
      </c>
      <c r="N195" s="141"/>
      <c r="P195" s="138"/>
      <c r="Q195" s="138"/>
      <c r="R195" s="138"/>
      <c r="S195" s="292"/>
      <c r="T195" s="292"/>
      <c r="U195" s="292"/>
      <c r="V195" s="292"/>
      <c r="W195" s="292"/>
      <c r="X195" s="292"/>
      <c r="Y195" s="292"/>
      <c r="Z195" s="138"/>
      <c r="AA195" s="138"/>
      <c r="AB195" s="1"/>
      <c r="AC195" s="1"/>
    </row>
    <row r="196" spans="1:29" ht="4.5" customHeight="1">
      <c r="A196" s="135"/>
      <c r="B196" s="138"/>
      <c r="C196" s="138"/>
      <c r="D196" s="293"/>
      <c r="E196" s="293"/>
      <c r="F196" s="293"/>
      <c r="G196" s="293"/>
      <c r="H196" s="293"/>
      <c r="I196" s="293"/>
      <c r="J196" s="294"/>
      <c r="K196" s="138"/>
      <c r="L196" s="138"/>
      <c r="M196" s="138"/>
      <c r="N196" s="139"/>
      <c r="P196" s="138"/>
      <c r="Q196" s="138"/>
      <c r="R196" s="138"/>
      <c r="S196" s="292"/>
      <c r="T196" s="292"/>
      <c r="U196" s="292"/>
      <c r="V196" s="292"/>
      <c r="W196" s="292"/>
      <c r="X196" s="292"/>
      <c r="Y196" s="292"/>
      <c r="Z196" s="138"/>
      <c r="AA196" s="138"/>
      <c r="AB196" s="138"/>
      <c r="AC196" s="138"/>
    </row>
    <row r="197" spans="1:29" ht="9.75" customHeight="1">
      <c r="A197" s="135"/>
      <c r="B197" s="138"/>
      <c r="C197" s="138"/>
      <c r="D197" s="293"/>
      <c r="E197" s="293"/>
      <c r="F197" s="293"/>
      <c r="G197" s="293"/>
      <c r="H197" s="293"/>
      <c r="I197" s="293"/>
      <c r="J197" s="294"/>
      <c r="K197" s="138"/>
      <c r="L197" s="136"/>
      <c r="M197" s="1" t="s">
        <v>109</v>
      </c>
      <c r="N197" s="141"/>
      <c r="P197" s="138"/>
      <c r="Q197" s="138"/>
      <c r="R197" s="138"/>
      <c r="S197" s="292"/>
      <c r="T197" s="292"/>
      <c r="U197" s="292"/>
      <c r="V197" s="292"/>
      <c r="W197" s="292"/>
      <c r="X197" s="292"/>
      <c r="Y197" s="292"/>
      <c r="Z197" s="138"/>
      <c r="AA197" s="138"/>
      <c r="AB197" s="1"/>
      <c r="AC197" s="1"/>
    </row>
    <row r="198" spans="1:29" ht="4.5" customHeight="1">
      <c r="A198" s="97"/>
      <c r="B198" s="98"/>
      <c r="C198" s="98"/>
      <c r="D198" s="98"/>
      <c r="E198" s="98"/>
      <c r="F198" s="98"/>
      <c r="G198" s="98"/>
      <c r="H198" s="98"/>
      <c r="I198" s="98"/>
      <c r="J198" s="144"/>
      <c r="K198" s="98"/>
      <c r="L198" s="98"/>
      <c r="M198" s="98"/>
      <c r="N198" s="144"/>
      <c r="P198" s="138"/>
      <c r="Q198" s="138"/>
      <c r="R198" s="138"/>
      <c r="S198" s="138"/>
      <c r="T198" s="138"/>
      <c r="U198" s="138"/>
      <c r="V198" s="138"/>
      <c r="W198" s="138"/>
      <c r="X198" s="138"/>
      <c r="Y198" s="138"/>
      <c r="Z198" s="138"/>
      <c r="AA198" s="138"/>
      <c r="AB198" s="138"/>
      <c r="AC198" s="138"/>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286"/>
      <c r="Q200" s="308"/>
      <c r="R200" s="308"/>
      <c r="S200" s="176"/>
      <c r="T200" s="177"/>
      <c r="U200" s="177"/>
      <c r="V200" s="177"/>
      <c r="W200" s="177"/>
      <c r="X200" s="177"/>
      <c r="Y200" s="177"/>
      <c r="Z200" s="177"/>
      <c r="AA200" s="177"/>
      <c r="AB200" s="177"/>
      <c r="AC200" s="17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8"/>
      <c r="Q201" s="308"/>
      <c r="R201" s="308"/>
      <c r="S201" s="178"/>
      <c r="T201" s="179"/>
      <c r="U201" s="177"/>
      <c r="V201" s="178"/>
      <c r="W201" s="179"/>
      <c r="X201" s="179"/>
      <c r="Y201" s="186"/>
      <c r="Z201" s="187"/>
      <c r="AA201" s="188"/>
      <c r="AB201" s="188"/>
      <c r="AC201" s="186"/>
    </row>
    <row r="202" spans="1:29" ht="18" customHeight="1">
      <c r="A202" s="95"/>
      <c r="B202" s="152">
        <v>1</v>
      </c>
      <c r="C202" s="152"/>
      <c r="D202" s="142"/>
      <c r="E202" s="96"/>
      <c r="F202" s="131"/>
      <c r="G202" s="131"/>
      <c r="H202" s="96"/>
      <c r="I202" s="131"/>
      <c r="J202" s="131"/>
      <c r="K202" s="153"/>
      <c r="L202" s="153"/>
      <c r="M202" s="154"/>
      <c r="N202" s="154"/>
      <c r="P202" s="138"/>
      <c r="Q202" s="180"/>
      <c r="R202" s="180"/>
      <c r="S202" s="138"/>
      <c r="T202" s="138"/>
      <c r="U202" s="138"/>
      <c r="V202" s="138"/>
      <c r="W202" s="138"/>
      <c r="X202" s="138"/>
      <c r="Y202" s="181"/>
      <c r="Z202" s="181"/>
      <c r="AA202" s="181"/>
      <c r="AB202" s="181"/>
      <c r="AC202" s="181"/>
    </row>
    <row r="203" spans="1:29" ht="18" customHeight="1">
      <c r="A203" s="155"/>
      <c r="B203" s="156">
        <v>2</v>
      </c>
      <c r="C203" s="156"/>
      <c r="D203" s="136"/>
      <c r="E203" s="63"/>
      <c r="F203" s="157"/>
      <c r="G203" s="157"/>
      <c r="H203" s="63"/>
      <c r="I203" s="157"/>
      <c r="J203" s="157"/>
      <c r="K203" s="158"/>
      <c r="L203" s="158"/>
      <c r="M203" s="159"/>
      <c r="N203" s="159"/>
      <c r="P203" s="138"/>
      <c r="Q203" s="180"/>
      <c r="R203" s="180"/>
      <c r="S203" s="138"/>
      <c r="T203" s="138"/>
      <c r="U203" s="138"/>
      <c r="V203" s="138"/>
      <c r="W203" s="138"/>
      <c r="X203" s="138"/>
      <c r="Y203" s="181"/>
      <c r="Z203" s="181"/>
      <c r="AA203" s="181"/>
      <c r="AB203" s="181"/>
      <c r="AC203" s="181"/>
    </row>
    <row r="204" spans="1:29" ht="9" customHeight="1">
      <c r="A204" s="96"/>
      <c r="B204" s="96"/>
      <c r="C204" s="96"/>
      <c r="D204" s="96"/>
      <c r="E204" s="96"/>
      <c r="F204" s="96"/>
      <c r="G204" s="96"/>
      <c r="H204" s="96"/>
      <c r="I204" s="96"/>
      <c r="J204" s="96"/>
      <c r="K204" s="96"/>
      <c r="L204" s="96"/>
      <c r="M204" s="96"/>
      <c r="N204" s="96"/>
      <c r="P204" s="138"/>
      <c r="Q204" s="138"/>
      <c r="R204" s="138"/>
      <c r="S204" s="138"/>
      <c r="T204" s="138"/>
      <c r="U204" s="138"/>
      <c r="V204" s="138"/>
      <c r="W204" s="138"/>
      <c r="X204" s="138"/>
      <c r="Y204" s="138"/>
      <c r="Z204" s="138"/>
      <c r="AA204" s="138"/>
      <c r="AB204" s="138"/>
      <c r="AC204" s="138"/>
    </row>
    <row r="205" spans="2:29" ht="18" customHeight="1">
      <c r="B205" s="160" t="s">
        <v>114</v>
      </c>
      <c r="D205" s="161"/>
      <c r="E205" s="161"/>
      <c r="F205" s="161"/>
      <c r="G205" s="161"/>
      <c r="I205" s="160" t="s">
        <v>115</v>
      </c>
      <c r="J205" s="161"/>
      <c r="K205" s="162" t="s">
        <v>48</v>
      </c>
      <c r="L205" s="161"/>
      <c r="M205" s="161"/>
      <c r="N205" s="162" t="s">
        <v>116</v>
      </c>
      <c r="P205" s="138"/>
      <c r="Q205" s="182"/>
      <c r="R205" s="138"/>
      <c r="S205" s="138"/>
      <c r="T205" s="138"/>
      <c r="U205" s="138"/>
      <c r="V205" s="138"/>
      <c r="W205" s="138"/>
      <c r="X205" s="182"/>
      <c r="Y205" s="138"/>
      <c r="Z205" s="173"/>
      <c r="AA205" s="138"/>
      <c r="AB205" s="138"/>
      <c r="AC205" s="173"/>
    </row>
    <row r="206" spans="16:29" ht="9.75" customHeight="1">
      <c r="P206" s="138"/>
      <c r="Q206" s="138"/>
      <c r="R206" s="138"/>
      <c r="S206" s="138"/>
      <c r="T206" s="138"/>
      <c r="U206" s="138"/>
      <c r="V206" s="138"/>
      <c r="W206" s="138"/>
      <c r="X206" s="138"/>
      <c r="Y206" s="138"/>
      <c r="Z206" s="138"/>
      <c r="AA206" s="138"/>
      <c r="AB206" s="138"/>
      <c r="AC206" s="138"/>
    </row>
    <row r="207" spans="1:29" ht="9.75" customHeight="1">
      <c r="A207" s="163" t="s">
        <v>117</v>
      </c>
      <c r="B207" s="146"/>
      <c r="C207" s="146"/>
      <c r="D207" s="146"/>
      <c r="E207" s="146"/>
      <c r="F207" s="146"/>
      <c r="G207" s="146"/>
      <c r="H207" s="164" t="s">
        <v>118</v>
      </c>
      <c r="I207" s="146"/>
      <c r="J207" s="146"/>
      <c r="K207" s="146"/>
      <c r="L207" s="146"/>
      <c r="M207" s="146"/>
      <c r="N207" s="147"/>
      <c r="P207" s="183"/>
      <c r="Q207" s="177"/>
      <c r="R207" s="177"/>
      <c r="S207" s="177"/>
      <c r="T207" s="177"/>
      <c r="U207" s="177"/>
      <c r="V207" s="177"/>
      <c r="W207" s="184"/>
      <c r="X207" s="177"/>
      <c r="Y207" s="177"/>
      <c r="Z207" s="177"/>
      <c r="AA207" s="177"/>
      <c r="AB207" s="177"/>
      <c r="AC207" s="177"/>
    </row>
    <row r="208" spans="1:29" ht="15.75" customHeight="1">
      <c r="A208" s="165"/>
      <c r="B208" s="298"/>
      <c r="C208" s="299"/>
      <c r="D208" s="299"/>
      <c r="E208" s="299"/>
      <c r="F208" s="299"/>
      <c r="G208" s="300"/>
      <c r="H208" s="166"/>
      <c r="I208" s="138"/>
      <c r="J208" s="138"/>
      <c r="K208" s="138"/>
      <c r="L208" s="138"/>
      <c r="M208" s="138"/>
      <c r="N208" s="139"/>
      <c r="P208" s="1"/>
      <c r="Q208" s="292"/>
      <c r="R208" s="307"/>
      <c r="S208" s="307"/>
      <c r="T208" s="307"/>
      <c r="U208" s="307"/>
      <c r="V208" s="307"/>
      <c r="W208" s="184"/>
      <c r="X208" s="138"/>
      <c r="Y208" s="138"/>
      <c r="Z208" s="138"/>
      <c r="AA208" s="138"/>
      <c r="AB208" s="138"/>
      <c r="AC208" s="138"/>
    </row>
    <row r="209" spans="1:29" ht="9.75" customHeight="1">
      <c r="A209" s="167" t="s">
        <v>119</v>
      </c>
      <c r="B209" s="96"/>
      <c r="C209" s="96"/>
      <c r="D209" s="96"/>
      <c r="E209" s="96"/>
      <c r="F209" s="96"/>
      <c r="G209" s="131"/>
      <c r="H209" s="168" t="s">
        <v>120</v>
      </c>
      <c r="I209" s="63"/>
      <c r="J209" s="157"/>
      <c r="K209" s="63"/>
      <c r="L209" s="169" t="s">
        <v>121</v>
      </c>
      <c r="M209" s="63"/>
      <c r="N209" s="157"/>
      <c r="P209" s="1"/>
      <c r="Q209" s="138"/>
      <c r="R209" s="138"/>
      <c r="S209" s="138"/>
      <c r="T209" s="138"/>
      <c r="U209" s="138"/>
      <c r="V209" s="138"/>
      <c r="W209" s="185"/>
      <c r="X209" s="138"/>
      <c r="Y209" s="138"/>
      <c r="Z209" s="138"/>
      <c r="AA209" s="185"/>
      <c r="AB209" s="138"/>
      <c r="AC209" s="138"/>
    </row>
    <row r="210" spans="1:29" ht="19.5" customHeight="1">
      <c r="A210" s="97"/>
      <c r="B210" s="298"/>
      <c r="C210" s="299"/>
      <c r="D210" s="299"/>
      <c r="E210" s="299"/>
      <c r="F210" s="299"/>
      <c r="G210" s="300"/>
      <c r="H210" s="97"/>
      <c r="I210" s="98"/>
      <c r="J210" s="157"/>
      <c r="K210" s="98"/>
      <c r="L210" s="98"/>
      <c r="M210" s="98"/>
      <c r="N210" s="144"/>
      <c r="P210" s="138"/>
      <c r="Q210" s="292"/>
      <c r="R210" s="307"/>
      <c r="S210" s="307"/>
      <c r="T210" s="307"/>
      <c r="U210" s="307"/>
      <c r="V210" s="307"/>
      <c r="W210" s="138"/>
      <c r="X210" s="138"/>
      <c r="Y210" s="138"/>
      <c r="Z210" s="138"/>
      <c r="AA210" s="138"/>
      <c r="AB210" s="138"/>
      <c r="AC210" s="138"/>
    </row>
    <row r="211" spans="1:29" ht="12.75" customHeight="1">
      <c r="A211" t="str">
        <f>$A$52</f>
        <v>Offenburg</v>
      </c>
      <c r="M211" s="311">
        <f>$M$52</f>
        <v>40677</v>
      </c>
      <c r="N211" s="270"/>
      <c r="P211" s="138"/>
      <c r="Q211" s="138"/>
      <c r="R211" s="138"/>
      <c r="S211" s="138"/>
      <c r="T211" s="138"/>
      <c r="U211" s="138"/>
      <c r="V211" s="138"/>
      <c r="W211" s="138"/>
      <c r="X211" s="138"/>
      <c r="Y211" s="138"/>
      <c r="Z211" s="138"/>
      <c r="AA211" s="138"/>
      <c r="AB211" s="314"/>
      <c r="AC211" s="315"/>
    </row>
    <row r="212" ht="12.75" customHeight="1"/>
    <row r="213" spans="1:29" ht="24" customHeight="1">
      <c r="A213" s="128" t="s">
        <v>123</v>
      </c>
      <c r="B213" s="129"/>
      <c r="C213" s="129"/>
      <c r="D213" s="129"/>
      <c r="E213" s="129"/>
      <c r="F213" s="129"/>
      <c r="G213" s="129"/>
      <c r="H213" s="129"/>
      <c r="I213" s="129"/>
      <c r="J213" s="129"/>
      <c r="K213" s="129"/>
      <c r="L213" s="129"/>
      <c r="M213" s="129"/>
      <c r="N213" s="129"/>
      <c r="P213" s="128" t="str">
        <f>A213</f>
        <v>Schiedrichterzettel - Runde 3</v>
      </c>
      <c r="Q213" s="129"/>
      <c r="R213" s="129"/>
      <c r="S213" s="129"/>
      <c r="T213" s="129"/>
      <c r="U213" s="129"/>
      <c r="V213" s="129"/>
      <c r="W213" s="129"/>
      <c r="X213" s="129"/>
      <c r="Y213" s="129"/>
      <c r="Z213" s="129"/>
      <c r="AA213" s="129"/>
      <c r="AB213" s="129"/>
      <c r="AC213" s="129"/>
    </row>
    <row r="214" spans="1:29" ht="15.75" customHeight="1">
      <c r="A214" s="130" t="s">
        <v>97</v>
      </c>
      <c r="B214" s="96"/>
      <c r="C214" s="96"/>
      <c r="D214" s="131"/>
      <c r="E214" s="132" t="s">
        <v>98</v>
      </c>
      <c r="F214" s="96"/>
      <c r="G214" s="131"/>
      <c r="H214" s="130" t="s">
        <v>99</v>
      </c>
      <c r="I214" s="96"/>
      <c r="J214" s="132"/>
      <c r="K214" s="131"/>
      <c r="L214" s="132" t="s">
        <v>100</v>
      </c>
      <c r="M214" s="96"/>
      <c r="N214" s="131"/>
      <c r="P214" s="130" t="s">
        <v>97</v>
      </c>
      <c r="Q214" s="96"/>
      <c r="R214" s="96"/>
      <c r="S214" s="131"/>
      <c r="T214" s="132" t="s">
        <v>98</v>
      </c>
      <c r="U214" s="96"/>
      <c r="V214" s="131"/>
      <c r="W214" s="130" t="s">
        <v>99</v>
      </c>
      <c r="X214" s="96"/>
      <c r="Y214" s="132"/>
      <c r="Z214" s="131"/>
      <c r="AA214" s="132" t="s">
        <v>100</v>
      </c>
      <c r="AB214" s="96"/>
      <c r="AC214" s="131"/>
    </row>
    <row r="215" spans="1:29" ht="18" customHeight="1">
      <c r="A215" s="97"/>
      <c r="B215" s="98"/>
      <c r="C215" s="284">
        <f>$C$3</f>
        <v>40677</v>
      </c>
      <c r="D215" s="281"/>
      <c r="E215" s="98"/>
      <c r="F215" s="280"/>
      <c r="G215" s="281"/>
      <c r="H215" s="282" t="str">
        <f>$H$3</f>
        <v>Gruppe C</v>
      </c>
      <c r="I215" s="283"/>
      <c r="J215" s="283"/>
      <c r="K215" s="281"/>
      <c r="L215" s="282"/>
      <c r="M215" s="283"/>
      <c r="N215" s="281"/>
      <c r="P215" s="97"/>
      <c r="Q215" s="98"/>
      <c r="R215" s="284">
        <f>$C$3</f>
        <v>40677</v>
      </c>
      <c r="S215" s="281"/>
      <c r="T215" s="98"/>
      <c r="U215" s="280"/>
      <c r="V215" s="281"/>
      <c r="W215" s="282" t="str">
        <f>$H$3</f>
        <v>Gruppe C</v>
      </c>
      <c r="X215" s="283"/>
      <c r="Y215" s="283"/>
      <c r="Z215" s="281"/>
      <c r="AA215" s="282"/>
      <c r="AB215" s="283"/>
      <c r="AC215" s="281"/>
    </row>
    <row r="216" spans="1:29" ht="24.75" customHeight="1">
      <c r="A216" s="134"/>
      <c r="B216" s="133" t="str">
        <f>$B$4</f>
        <v>BaWü JG-RLT Top24</v>
      </c>
      <c r="L216" s="295" t="str">
        <f>$L$4</f>
        <v>Jungen U12</v>
      </c>
      <c r="M216" s="295"/>
      <c r="N216" s="295"/>
      <c r="P216" s="134"/>
      <c r="Q216" s="133" t="str">
        <f>$B$4</f>
        <v>BaWü JG-RLT Top24</v>
      </c>
      <c r="AA216" s="295" t="str">
        <f>$L$4</f>
        <v>Jungen U12</v>
      </c>
      <c r="AB216" s="295"/>
      <c r="AC216" s="295"/>
    </row>
    <row r="217" spans="1:29" ht="4.5" customHeight="1">
      <c r="A217" s="95"/>
      <c r="B217" s="96"/>
      <c r="C217" s="96"/>
      <c r="D217" s="96"/>
      <c r="E217" s="96"/>
      <c r="F217" s="96"/>
      <c r="G217" s="96"/>
      <c r="H217" s="96"/>
      <c r="I217" s="96"/>
      <c r="J217" s="96"/>
      <c r="K217" s="96"/>
      <c r="L217" s="96"/>
      <c r="M217" s="96"/>
      <c r="N217" s="131"/>
      <c r="P217" s="95"/>
      <c r="Q217" s="96"/>
      <c r="R217" s="96"/>
      <c r="S217" s="96"/>
      <c r="T217" s="96"/>
      <c r="U217" s="96"/>
      <c r="V217" s="96"/>
      <c r="W217" s="96"/>
      <c r="X217" s="96"/>
      <c r="Y217" s="96"/>
      <c r="Z217" s="96"/>
      <c r="AA217" s="96"/>
      <c r="AB217" s="96"/>
      <c r="AC217" s="131"/>
    </row>
    <row r="218" spans="1:29" ht="9.75" customHeight="1">
      <c r="A218" s="135"/>
      <c r="B218" s="136"/>
      <c r="C218" s="137" t="s">
        <v>101</v>
      </c>
      <c r="D218" s="137"/>
      <c r="E218" s="136"/>
      <c r="F218" s="137" t="s">
        <v>102</v>
      </c>
      <c r="G218" s="137"/>
      <c r="H218" s="136"/>
      <c r="I218" s="137" t="s">
        <v>103</v>
      </c>
      <c r="J218" s="137"/>
      <c r="K218" s="137"/>
      <c r="M218" s="138"/>
      <c r="N218" s="139"/>
      <c r="P218" s="135"/>
      <c r="Q218" s="136"/>
      <c r="R218" s="137" t="s">
        <v>101</v>
      </c>
      <c r="S218" s="137"/>
      <c r="T218" s="136"/>
      <c r="U218" s="137" t="s">
        <v>102</v>
      </c>
      <c r="V218" s="137"/>
      <c r="W218" s="136"/>
      <c r="X218" s="137" t="s">
        <v>103</v>
      </c>
      <c r="Y218" s="137"/>
      <c r="Z218" s="137"/>
      <c r="AB218" s="138"/>
      <c r="AC218" s="139"/>
    </row>
    <row r="219" spans="1:29" ht="4.5" customHeight="1">
      <c r="A219" s="135"/>
      <c r="M219" s="138"/>
      <c r="N219" s="139"/>
      <c r="P219" s="135"/>
      <c r="AB219" s="138"/>
      <c r="AC219" s="139"/>
    </row>
    <row r="220" spans="1:29" ht="12.75" customHeight="1">
      <c r="A220" s="95"/>
      <c r="B220" s="96"/>
      <c r="C220" s="140" t="s">
        <v>104</v>
      </c>
      <c r="D220" s="140" t="s">
        <v>105</v>
      </c>
      <c r="E220" s="96"/>
      <c r="F220" s="140"/>
      <c r="G220" s="140"/>
      <c r="H220" s="96"/>
      <c r="I220" s="96"/>
      <c r="J220" s="131"/>
      <c r="M220" s="138"/>
      <c r="N220" s="139"/>
      <c r="P220" s="95"/>
      <c r="Q220" s="96"/>
      <c r="R220" s="140" t="s">
        <v>104</v>
      </c>
      <c r="S220" s="140" t="s">
        <v>105</v>
      </c>
      <c r="T220" s="96"/>
      <c r="U220" s="140"/>
      <c r="V220" s="140"/>
      <c r="W220" s="96"/>
      <c r="X220" s="96"/>
      <c r="Y220" s="131"/>
      <c r="AB220" s="138"/>
      <c r="AC220" s="139"/>
    </row>
    <row r="221" spans="1:29" ht="4.5" customHeight="1">
      <c r="A221" s="135"/>
      <c r="B221" s="138"/>
      <c r="C221" s="1"/>
      <c r="D221" s="1"/>
      <c r="E221" s="138"/>
      <c r="F221" s="1"/>
      <c r="G221" s="1"/>
      <c r="H221" s="138"/>
      <c r="I221" s="138"/>
      <c r="J221" s="139"/>
      <c r="M221" s="138"/>
      <c r="N221" s="139"/>
      <c r="P221" s="135"/>
      <c r="Q221" s="138"/>
      <c r="R221" s="1"/>
      <c r="S221" s="1"/>
      <c r="T221" s="138"/>
      <c r="U221" s="1"/>
      <c r="V221" s="1"/>
      <c r="W221" s="138"/>
      <c r="X221" s="138"/>
      <c r="Y221" s="139"/>
      <c r="AB221" s="138"/>
      <c r="AC221" s="139"/>
    </row>
    <row r="222" spans="1:29" ht="9.75" customHeight="1">
      <c r="A222" s="135"/>
      <c r="B222" s="138"/>
      <c r="C222" s="287">
        <f>Raster!B24</f>
        <v>85</v>
      </c>
      <c r="D222" s="289" t="str">
        <f>Raster!C24</f>
        <v>Schmidt, Patrik</v>
      </c>
      <c r="E222" s="290"/>
      <c r="F222" s="290"/>
      <c r="G222" s="290"/>
      <c r="H222" s="290"/>
      <c r="I222" s="290"/>
      <c r="J222" s="291"/>
      <c r="L222" s="136"/>
      <c r="M222" s="1" t="s">
        <v>106</v>
      </c>
      <c r="N222" s="141"/>
      <c r="P222" s="135"/>
      <c r="Q222" s="138"/>
      <c r="R222" s="287">
        <f>Raster!B25</f>
        <v>86</v>
      </c>
      <c r="S222" s="289" t="str">
        <f>Raster!C25</f>
        <v>Kälberer, Chris</v>
      </c>
      <c r="T222" s="290"/>
      <c r="U222" s="290"/>
      <c r="V222" s="290"/>
      <c r="W222" s="290"/>
      <c r="X222" s="290"/>
      <c r="Y222" s="291"/>
      <c r="AA222" s="136"/>
      <c r="AB222" s="1" t="s">
        <v>106</v>
      </c>
      <c r="AC222" s="141"/>
    </row>
    <row r="223" spans="1:29" ht="4.5" customHeight="1">
      <c r="A223" s="135"/>
      <c r="B223" s="138"/>
      <c r="C223" s="288"/>
      <c r="D223" s="290"/>
      <c r="E223" s="290"/>
      <c r="F223" s="290"/>
      <c r="G223" s="290"/>
      <c r="H223" s="290"/>
      <c r="I223" s="290"/>
      <c r="J223" s="291"/>
      <c r="M223" s="138"/>
      <c r="N223" s="139"/>
      <c r="P223" s="135"/>
      <c r="Q223" s="138"/>
      <c r="R223" s="288"/>
      <c r="S223" s="290"/>
      <c r="T223" s="290"/>
      <c r="U223" s="290"/>
      <c r="V223" s="290"/>
      <c r="W223" s="290"/>
      <c r="X223" s="290"/>
      <c r="Y223" s="291"/>
      <c r="AB223" s="138"/>
      <c r="AC223" s="139"/>
    </row>
    <row r="224" spans="1:29" ht="9.75" customHeight="1">
      <c r="A224" s="135"/>
      <c r="B224" s="138"/>
      <c r="C224" s="288"/>
      <c r="D224" s="290"/>
      <c r="E224" s="290"/>
      <c r="F224" s="290"/>
      <c r="G224" s="290"/>
      <c r="H224" s="290"/>
      <c r="I224" s="290"/>
      <c r="J224" s="291"/>
      <c r="L224" s="136"/>
      <c r="M224" s="1" t="s">
        <v>107</v>
      </c>
      <c r="N224" s="141"/>
      <c r="P224" s="135"/>
      <c r="Q224" s="138"/>
      <c r="R224" s="288"/>
      <c r="S224" s="290"/>
      <c r="T224" s="290"/>
      <c r="U224" s="290"/>
      <c r="V224" s="290"/>
      <c r="W224" s="290"/>
      <c r="X224" s="290"/>
      <c r="Y224" s="291"/>
      <c r="AA224" s="136"/>
      <c r="AB224" s="1" t="s">
        <v>107</v>
      </c>
      <c r="AC224" s="141"/>
    </row>
    <row r="225" spans="1:29" ht="4.5" customHeight="1">
      <c r="A225" s="135"/>
      <c r="B225" s="138"/>
      <c r="C225" s="288"/>
      <c r="D225" s="290"/>
      <c r="E225" s="290"/>
      <c r="F225" s="290"/>
      <c r="G225" s="290"/>
      <c r="H225" s="290"/>
      <c r="I225" s="290"/>
      <c r="J225" s="291"/>
      <c r="M225" s="138"/>
      <c r="N225" s="139"/>
      <c r="P225" s="135"/>
      <c r="Q225" s="138"/>
      <c r="R225" s="288"/>
      <c r="S225" s="290"/>
      <c r="T225" s="290"/>
      <c r="U225" s="290"/>
      <c r="V225" s="290"/>
      <c r="W225" s="290"/>
      <c r="X225" s="290"/>
      <c r="Y225" s="291"/>
      <c r="AB225" s="138"/>
      <c r="AC225" s="139"/>
    </row>
    <row r="226" spans="1:29" ht="9.75" customHeight="1">
      <c r="A226" s="135"/>
      <c r="B226" s="138"/>
      <c r="C226" s="288"/>
      <c r="D226" s="290"/>
      <c r="E226" s="290"/>
      <c r="F226" s="290"/>
      <c r="G226" s="290"/>
      <c r="H226" s="290"/>
      <c r="I226" s="290"/>
      <c r="J226" s="291"/>
      <c r="L226" s="142"/>
      <c r="M226" s="1" t="s">
        <v>107</v>
      </c>
      <c r="N226" s="141"/>
      <c r="P226" s="135"/>
      <c r="Q226" s="138"/>
      <c r="R226" s="288"/>
      <c r="S226" s="290"/>
      <c r="T226" s="290"/>
      <c r="U226" s="290"/>
      <c r="V226" s="290"/>
      <c r="W226" s="290"/>
      <c r="X226" s="290"/>
      <c r="Y226" s="291"/>
      <c r="AA226" s="142"/>
      <c r="AB226" s="1" t="s">
        <v>107</v>
      </c>
      <c r="AC226" s="141"/>
    </row>
    <row r="227" spans="1:29" ht="4.5" customHeight="1">
      <c r="A227" s="97"/>
      <c r="B227" s="98"/>
      <c r="C227" s="98"/>
      <c r="D227" s="98"/>
      <c r="E227" s="98"/>
      <c r="F227" s="98"/>
      <c r="G227" s="98"/>
      <c r="H227" s="98"/>
      <c r="I227" s="98"/>
      <c r="J227" s="139"/>
      <c r="L227" s="96"/>
      <c r="M227" s="143"/>
      <c r="N227" s="141"/>
      <c r="P227" s="97"/>
      <c r="Q227" s="98"/>
      <c r="R227" s="98"/>
      <c r="S227" s="98"/>
      <c r="T227" s="98"/>
      <c r="U227" s="98"/>
      <c r="V227" s="98"/>
      <c r="W227" s="98"/>
      <c r="X227" s="98"/>
      <c r="Y227" s="139"/>
      <c r="AA227" s="96"/>
      <c r="AB227" s="143"/>
      <c r="AC227" s="141"/>
    </row>
    <row r="228" spans="1:29" ht="12.75" customHeight="1">
      <c r="A228" s="95"/>
      <c r="B228" s="96"/>
      <c r="C228" s="96"/>
      <c r="D228" s="140" t="s">
        <v>108</v>
      </c>
      <c r="E228" s="96"/>
      <c r="F228" s="140"/>
      <c r="G228" s="140"/>
      <c r="H228" s="96"/>
      <c r="I228" s="96"/>
      <c r="J228" s="131"/>
      <c r="K228" s="96"/>
      <c r="L228" s="96"/>
      <c r="M228" s="96"/>
      <c r="N228" s="131"/>
      <c r="P228" s="95"/>
      <c r="Q228" s="96"/>
      <c r="R228" s="96"/>
      <c r="S228" s="140" t="s">
        <v>108</v>
      </c>
      <c r="T228" s="96"/>
      <c r="U228" s="140"/>
      <c r="V228" s="140"/>
      <c r="W228" s="96"/>
      <c r="X228" s="96"/>
      <c r="Y228" s="131"/>
      <c r="Z228" s="96"/>
      <c r="AA228" s="96"/>
      <c r="AB228" s="96"/>
      <c r="AC228" s="131"/>
    </row>
    <row r="229" spans="1:29" ht="4.5" customHeight="1">
      <c r="A229" s="135"/>
      <c r="B229" s="138"/>
      <c r="C229" s="138"/>
      <c r="D229" s="138"/>
      <c r="E229" s="138"/>
      <c r="F229" s="138"/>
      <c r="G229" s="138"/>
      <c r="H229" s="138"/>
      <c r="I229" s="138"/>
      <c r="J229" s="139"/>
      <c r="K229" s="138"/>
      <c r="L229" s="138"/>
      <c r="M229" s="138"/>
      <c r="N229" s="139"/>
      <c r="P229" s="135"/>
      <c r="Q229" s="138"/>
      <c r="R229" s="138"/>
      <c r="S229" s="138"/>
      <c r="T229" s="138"/>
      <c r="U229" s="138"/>
      <c r="V229" s="138"/>
      <c r="W229" s="138"/>
      <c r="X229" s="138"/>
      <c r="Y229" s="139"/>
      <c r="Z229" s="138"/>
      <c r="AA229" s="138"/>
      <c r="AB229" s="138"/>
      <c r="AC229" s="139"/>
    </row>
    <row r="230" spans="1:29" ht="9.75" customHeight="1">
      <c r="A230" s="135"/>
      <c r="B230" s="138"/>
      <c r="C230" s="138"/>
      <c r="D230" s="292"/>
      <c r="E230" s="293"/>
      <c r="F230" s="293"/>
      <c r="G230" s="293"/>
      <c r="H230" s="293"/>
      <c r="I230" s="293"/>
      <c r="J230" s="294"/>
      <c r="K230" s="138"/>
      <c r="L230" s="136"/>
      <c r="M230" s="1" t="s">
        <v>106</v>
      </c>
      <c r="N230" s="141"/>
      <c r="P230" s="135"/>
      <c r="Q230" s="138"/>
      <c r="R230" s="138"/>
      <c r="S230" s="292"/>
      <c r="T230" s="293"/>
      <c r="U230" s="293"/>
      <c r="V230" s="293"/>
      <c r="W230" s="293"/>
      <c r="X230" s="293"/>
      <c r="Y230" s="294"/>
      <c r="Z230" s="138"/>
      <c r="AA230" s="136"/>
      <c r="AB230" s="1" t="s">
        <v>106</v>
      </c>
      <c r="AC230" s="141"/>
    </row>
    <row r="231" spans="1:29" ht="4.5" customHeight="1">
      <c r="A231" s="135"/>
      <c r="B231" s="138"/>
      <c r="C231" s="138"/>
      <c r="D231" s="293"/>
      <c r="E231" s="293"/>
      <c r="F231" s="293"/>
      <c r="G231" s="293"/>
      <c r="H231" s="293"/>
      <c r="I231" s="293"/>
      <c r="J231" s="294"/>
      <c r="K231" s="138"/>
      <c r="L231" s="138"/>
      <c r="M231" s="138"/>
      <c r="N231" s="139"/>
      <c r="P231" s="135"/>
      <c r="Q231" s="138"/>
      <c r="R231" s="138"/>
      <c r="S231" s="293"/>
      <c r="T231" s="293"/>
      <c r="U231" s="293"/>
      <c r="V231" s="293"/>
      <c r="W231" s="293"/>
      <c r="X231" s="293"/>
      <c r="Y231" s="294"/>
      <c r="Z231" s="138"/>
      <c r="AA231" s="138"/>
      <c r="AB231" s="138"/>
      <c r="AC231" s="139"/>
    </row>
    <row r="232" spans="1:29" ht="9.75" customHeight="1">
      <c r="A232" s="135"/>
      <c r="B232" s="138"/>
      <c r="C232" s="138"/>
      <c r="D232" s="293"/>
      <c r="E232" s="293"/>
      <c r="F232" s="293"/>
      <c r="G232" s="293"/>
      <c r="H232" s="293"/>
      <c r="I232" s="293"/>
      <c r="J232" s="294"/>
      <c r="K232" s="138"/>
      <c r="L232" s="136"/>
      <c r="M232" s="1" t="s">
        <v>109</v>
      </c>
      <c r="N232" s="141"/>
      <c r="P232" s="135"/>
      <c r="Q232" s="138"/>
      <c r="R232" s="138"/>
      <c r="S232" s="293"/>
      <c r="T232" s="293"/>
      <c r="U232" s="293"/>
      <c r="V232" s="293"/>
      <c r="W232" s="293"/>
      <c r="X232" s="293"/>
      <c r="Y232" s="294"/>
      <c r="Z232" s="138"/>
      <c r="AA232" s="136"/>
      <c r="AB232" s="1" t="s">
        <v>109</v>
      </c>
      <c r="AC232" s="141"/>
    </row>
    <row r="233" spans="1:29" ht="4.5" customHeight="1">
      <c r="A233" s="97"/>
      <c r="B233" s="98"/>
      <c r="C233" s="98"/>
      <c r="D233" s="98"/>
      <c r="E233" s="98"/>
      <c r="F233" s="98"/>
      <c r="G233" s="98"/>
      <c r="H233" s="98"/>
      <c r="I233" s="98"/>
      <c r="J233" s="144"/>
      <c r="K233" s="98"/>
      <c r="L233" s="98"/>
      <c r="M233" s="98"/>
      <c r="N233" s="139"/>
      <c r="P233" s="97"/>
      <c r="Q233" s="98"/>
      <c r="R233" s="98"/>
      <c r="S233" s="98"/>
      <c r="T233" s="98"/>
      <c r="U233" s="98"/>
      <c r="V233" s="98"/>
      <c r="W233" s="98"/>
      <c r="X233" s="98"/>
      <c r="Y233" s="144"/>
      <c r="Z233" s="98"/>
      <c r="AA233" s="98"/>
      <c r="AB233" s="98"/>
      <c r="AC233" s="139"/>
    </row>
    <row r="234" spans="13:29" ht="4.5" customHeight="1">
      <c r="M234" s="138"/>
      <c r="N234" s="63"/>
      <c r="AB234" s="138"/>
      <c r="AC234" s="63"/>
    </row>
    <row r="235" spans="1:29" ht="4.5" customHeight="1">
      <c r="A235" s="95"/>
      <c r="B235" s="96"/>
      <c r="C235" s="96"/>
      <c r="D235" s="96"/>
      <c r="E235" s="96"/>
      <c r="F235" s="96"/>
      <c r="G235" s="96"/>
      <c r="H235" s="96"/>
      <c r="I235" s="96"/>
      <c r="J235" s="96"/>
      <c r="K235" s="96"/>
      <c r="L235" s="96"/>
      <c r="M235" s="96"/>
      <c r="N235" s="139"/>
      <c r="P235" s="95"/>
      <c r="Q235" s="96"/>
      <c r="R235" s="96"/>
      <c r="S235" s="96"/>
      <c r="T235" s="96"/>
      <c r="U235" s="96"/>
      <c r="V235" s="96"/>
      <c r="W235" s="96"/>
      <c r="X235" s="96"/>
      <c r="Y235" s="96"/>
      <c r="Z235" s="96"/>
      <c r="AA235" s="96"/>
      <c r="AB235" s="96"/>
      <c r="AC235" s="139"/>
    </row>
    <row r="236" spans="1:29" ht="9.75" customHeight="1">
      <c r="A236" s="135"/>
      <c r="B236" s="136"/>
      <c r="C236" s="137" t="s">
        <v>101</v>
      </c>
      <c r="D236" s="137"/>
      <c r="E236" s="136"/>
      <c r="F236" s="137" t="s">
        <v>102</v>
      </c>
      <c r="G236" s="137"/>
      <c r="H236" s="136"/>
      <c r="I236" s="137" t="s">
        <v>103</v>
      </c>
      <c r="J236" s="137"/>
      <c r="K236" s="137"/>
      <c r="M236" s="138"/>
      <c r="N236" s="139"/>
      <c r="P236" s="135"/>
      <c r="Q236" s="136"/>
      <c r="R236" s="137" t="s">
        <v>101</v>
      </c>
      <c r="S236" s="137"/>
      <c r="T236" s="136"/>
      <c r="U236" s="137" t="s">
        <v>102</v>
      </c>
      <c r="V236" s="137"/>
      <c r="W236" s="136"/>
      <c r="X236" s="137" t="s">
        <v>103</v>
      </c>
      <c r="Y236" s="137"/>
      <c r="Z236" s="137"/>
      <c r="AB236" s="138"/>
      <c r="AC236" s="139"/>
    </row>
    <row r="237" spans="1:29" ht="4.5" customHeight="1">
      <c r="A237" s="135"/>
      <c r="M237" s="138"/>
      <c r="N237" s="139"/>
      <c r="P237" s="135"/>
      <c r="AB237" s="138"/>
      <c r="AC237" s="139"/>
    </row>
    <row r="238" spans="1:29" ht="12.75" customHeight="1">
      <c r="A238" s="95"/>
      <c r="B238" s="96"/>
      <c r="C238" s="140" t="s">
        <v>104</v>
      </c>
      <c r="D238" s="140" t="s">
        <v>110</v>
      </c>
      <c r="E238" s="96"/>
      <c r="F238" s="140"/>
      <c r="G238" s="140"/>
      <c r="H238" s="96"/>
      <c r="I238" s="96"/>
      <c r="J238" s="131"/>
      <c r="M238" s="138"/>
      <c r="N238" s="139"/>
      <c r="P238" s="95"/>
      <c r="Q238" s="96"/>
      <c r="R238" s="140" t="s">
        <v>104</v>
      </c>
      <c r="S238" s="140" t="s">
        <v>110</v>
      </c>
      <c r="T238" s="96"/>
      <c r="U238" s="140"/>
      <c r="V238" s="140"/>
      <c r="W238" s="96"/>
      <c r="X238" s="96"/>
      <c r="Y238" s="131"/>
      <c r="AB238" s="138"/>
      <c r="AC238" s="139"/>
    </row>
    <row r="239" spans="1:29" ht="4.5" customHeight="1">
      <c r="A239" s="135"/>
      <c r="B239" s="138"/>
      <c r="C239" s="1"/>
      <c r="D239" s="1"/>
      <c r="E239" s="138"/>
      <c r="F239" s="1"/>
      <c r="G239" s="1"/>
      <c r="H239" s="138"/>
      <c r="I239" s="138"/>
      <c r="J239" s="139"/>
      <c r="M239" s="138"/>
      <c r="N239" s="139"/>
      <c r="P239" s="135"/>
      <c r="Q239" s="138"/>
      <c r="R239" s="1"/>
      <c r="S239" s="1"/>
      <c r="T239" s="138"/>
      <c r="U239" s="1"/>
      <c r="V239" s="1"/>
      <c r="W239" s="138"/>
      <c r="X239" s="138"/>
      <c r="Y239" s="139"/>
      <c r="AB239" s="138"/>
      <c r="AC239" s="139"/>
    </row>
    <row r="240" spans="1:29" ht="9.75" customHeight="1">
      <c r="A240" s="135"/>
      <c r="B240" s="138"/>
      <c r="C240" s="287">
        <f>Raster!B27</f>
        <v>88</v>
      </c>
      <c r="D240" s="289" t="str">
        <f>Raster!C27</f>
        <v>Schweizer, Tim</v>
      </c>
      <c r="E240" s="290"/>
      <c r="F240" s="290"/>
      <c r="G240" s="290"/>
      <c r="H240" s="290"/>
      <c r="I240" s="290"/>
      <c r="J240" s="291"/>
      <c r="L240" s="136"/>
      <c r="M240" s="1" t="s">
        <v>106</v>
      </c>
      <c r="N240" s="141"/>
      <c r="P240" s="135"/>
      <c r="Q240" s="138"/>
      <c r="R240" s="287">
        <f>Raster!B26</f>
        <v>87</v>
      </c>
      <c r="S240" s="289" t="str">
        <f>Raster!C26</f>
        <v>Bronner, Rouven</v>
      </c>
      <c r="T240" s="290"/>
      <c r="U240" s="290"/>
      <c r="V240" s="290"/>
      <c r="W240" s="290"/>
      <c r="X240" s="290"/>
      <c r="Y240" s="291"/>
      <c r="AA240" s="136"/>
      <c r="AB240" s="1" t="s">
        <v>106</v>
      </c>
      <c r="AC240" s="141"/>
    </row>
    <row r="241" spans="1:29" ht="4.5" customHeight="1">
      <c r="A241" s="135"/>
      <c r="B241" s="138"/>
      <c r="C241" s="288"/>
      <c r="D241" s="290"/>
      <c r="E241" s="290"/>
      <c r="F241" s="290"/>
      <c r="G241" s="290"/>
      <c r="H241" s="290"/>
      <c r="I241" s="290"/>
      <c r="J241" s="291"/>
      <c r="M241" s="138"/>
      <c r="N241" s="139"/>
      <c r="P241" s="135"/>
      <c r="Q241" s="138"/>
      <c r="R241" s="288"/>
      <c r="S241" s="290"/>
      <c r="T241" s="290"/>
      <c r="U241" s="290"/>
      <c r="V241" s="290"/>
      <c r="W241" s="290"/>
      <c r="X241" s="290"/>
      <c r="Y241" s="291"/>
      <c r="AB241" s="138"/>
      <c r="AC241" s="139"/>
    </row>
    <row r="242" spans="1:29" ht="9.75" customHeight="1">
      <c r="A242" s="135"/>
      <c r="B242" s="138"/>
      <c r="C242" s="288"/>
      <c r="D242" s="290"/>
      <c r="E242" s="290"/>
      <c r="F242" s="290"/>
      <c r="G242" s="290"/>
      <c r="H242" s="290"/>
      <c r="I242" s="290"/>
      <c r="J242" s="291"/>
      <c r="L242" s="136"/>
      <c r="M242" s="1" t="s">
        <v>107</v>
      </c>
      <c r="N242" s="141"/>
      <c r="P242" s="135"/>
      <c r="Q242" s="138"/>
      <c r="R242" s="288"/>
      <c r="S242" s="290"/>
      <c r="T242" s="290"/>
      <c r="U242" s="290"/>
      <c r="V242" s="290"/>
      <c r="W242" s="290"/>
      <c r="X242" s="290"/>
      <c r="Y242" s="291"/>
      <c r="AA242" s="136"/>
      <c r="AB242" s="1" t="s">
        <v>107</v>
      </c>
      <c r="AC242" s="141"/>
    </row>
    <row r="243" spans="1:29" ht="4.5" customHeight="1">
      <c r="A243" s="135"/>
      <c r="B243" s="138"/>
      <c r="C243" s="288"/>
      <c r="D243" s="290"/>
      <c r="E243" s="290"/>
      <c r="F243" s="290"/>
      <c r="G243" s="290"/>
      <c r="H243" s="290"/>
      <c r="I243" s="290"/>
      <c r="J243" s="291"/>
      <c r="M243" s="138"/>
      <c r="N243" s="139"/>
      <c r="P243" s="135"/>
      <c r="Q243" s="138"/>
      <c r="R243" s="288"/>
      <c r="S243" s="290"/>
      <c r="T243" s="290"/>
      <c r="U243" s="290"/>
      <c r="V243" s="290"/>
      <c r="W243" s="290"/>
      <c r="X243" s="290"/>
      <c r="Y243" s="291"/>
      <c r="AB243" s="138"/>
      <c r="AC243" s="139"/>
    </row>
    <row r="244" spans="1:29" ht="9.75" customHeight="1">
      <c r="A244" s="135"/>
      <c r="B244" s="138"/>
      <c r="C244" s="288"/>
      <c r="D244" s="290"/>
      <c r="E244" s="290"/>
      <c r="F244" s="290"/>
      <c r="G244" s="290"/>
      <c r="H244" s="290"/>
      <c r="I244" s="290"/>
      <c r="J244" s="291"/>
      <c r="L244" s="142"/>
      <c r="M244" s="1" t="s">
        <v>107</v>
      </c>
      <c r="N244" s="141"/>
      <c r="P244" s="135"/>
      <c r="Q244" s="138"/>
      <c r="R244" s="288"/>
      <c r="S244" s="290"/>
      <c r="T244" s="290"/>
      <c r="U244" s="290"/>
      <c r="V244" s="290"/>
      <c r="W244" s="290"/>
      <c r="X244" s="290"/>
      <c r="Y244" s="291"/>
      <c r="AA244" s="142"/>
      <c r="AB244" s="1" t="s">
        <v>107</v>
      </c>
      <c r="AC244" s="141"/>
    </row>
    <row r="245" spans="1:29" ht="4.5" customHeight="1">
      <c r="A245" s="97"/>
      <c r="B245" s="98"/>
      <c r="C245" s="98"/>
      <c r="D245" s="98"/>
      <c r="E245" s="98"/>
      <c r="F245" s="98"/>
      <c r="G245" s="98"/>
      <c r="H245" s="98"/>
      <c r="I245" s="98"/>
      <c r="J245" s="139"/>
      <c r="L245" s="96"/>
      <c r="M245" s="143"/>
      <c r="N245" s="141"/>
      <c r="P245" s="97"/>
      <c r="Q245" s="98"/>
      <c r="R245" s="98"/>
      <c r="S245" s="98"/>
      <c r="T245" s="98"/>
      <c r="U245" s="98"/>
      <c r="V245" s="98"/>
      <c r="W245" s="98"/>
      <c r="X245" s="98"/>
      <c r="Y245" s="139"/>
      <c r="AA245" s="96"/>
      <c r="AB245" s="143"/>
      <c r="AC245" s="141"/>
    </row>
    <row r="246" spans="1:29" ht="12.75" customHeight="1">
      <c r="A246" s="95"/>
      <c r="B246" s="96"/>
      <c r="C246" s="96"/>
      <c r="D246" s="140" t="s">
        <v>108</v>
      </c>
      <c r="E246" s="96"/>
      <c r="F246" s="140"/>
      <c r="G246" s="140"/>
      <c r="H246" s="96"/>
      <c r="I246" s="96"/>
      <c r="J246" s="131"/>
      <c r="K246" s="96"/>
      <c r="L246" s="96"/>
      <c r="M246" s="96"/>
      <c r="N246" s="131"/>
      <c r="P246" s="95"/>
      <c r="Q246" s="96"/>
      <c r="R246" s="96"/>
      <c r="S246" s="140" t="s">
        <v>108</v>
      </c>
      <c r="T246" s="96"/>
      <c r="U246" s="140"/>
      <c r="V246" s="140"/>
      <c r="W246" s="96"/>
      <c r="X246" s="96"/>
      <c r="Y246" s="131"/>
      <c r="Z246" s="96"/>
      <c r="AA246" s="96"/>
      <c r="AB246" s="96"/>
      <c r="AC246" s="131"/>
    </row>
    <row r="247" spans="1:29" ht="4.5" customHeight="1">
      <c r="A247" s="135"/>
      <c r="B247" s="138"/>
      <c r="C247" s="138"/>
      <c r="D247" s="138"/>
      <c r="E247" s="138"/>
      <c r="F247" s="138"/>
      <c r="G247" s="138"/>
      <c r="H247" s="138"/>
      <c r="I247" s="138"/>
      <c r="J247" s="139"/>
      <c r="K247" s="138"/>
      <c r="L247" s="138"/>
      <c r="M247" s="138"/>
      <c r="N247" s="139"/>
      <c r="P247" s="135"/>
      <c r="Q247" s="138"/>
      <c r="R247" s="138"/>
      <c r="S247" s="138"/>
      <c r="T247" s="138"/>
      <c r="U247" s="138"/>
      <c r="V247" s="138"/>
      <c r="W247" s="138"/>
      <c r="X247" s="138"/>
      <c r="Y247" s="139"/>
      <c r="Z247" s="138"/>
      <c r="AA247" s="138"/>
      <c r="AB247" s="138"/>
      <c r="AC247" s="139"/>
    </row>
    <row r="248" spans="1:29" ht="9.75" customHeight="1">
      <c r="A248" s="135"/>
      <c r="B248" s="138"/>
      <c r="C248" s="138"/>
      <c r="D248" s="292"/>
      <c r="E248" s="293"/>
      <c r="F248" s="293"/>
      <c r="G248" s="293"/>
      <c r="H248" s="293"/>
      <c r="I248" s="293"/>
      <c r="J248" s="294"/>
      <c r="K248" s="138"/>
      <c r="L248" s="136"/>
      <c r="M248" s="1" t="s">
        <v>106</v>
      </c>
      <c r="N248" s="141"/>
      <c r="P248" s="135"/>
      <c r="Q248" s="138"/>
      <c r="R248" s="138"/>
      <c r="S248" s="292"/>
      <c r="T248" s="293"/>
      <c r="U248" s="293"/>
      <c r="V248" s="293"/>
      <c r="W248" s="293"/>
      <c r="X248" s="293"/>
      <c r="Y248" s="294"/>
      <c r="Z248" s="138"/>
      <c r="AA248" s="136"/>
      <c r="AB248" s="1" t="s">
        <v>106</v>
      </c>
      <c r="AC248" s="141"/>
    </row>
    <row r="249" spans="1:29" ht="4.5" customHeight="1">
      <c r="A249" s="135"/>
      <c r="B249" s="138"/>
      <c r="C249" s="138"/>
      <c r="D249" s="293"/>
      <c r="E249" s="293"/>
      <c r="F249" s="293"/>
      <c r="G249" s="293"/>
      <c r="H249" s="293"/>
      <c r="I249" s="293"/>
      <c r="J249" s="294"/>
      <c r="K249" s="138"/>
      <c r="L249" s="138"/>
      <c r="M249" s="138"/>
      <c r="N249" s="139"/>
      <c r="P249" s="135"/>
      <c r="Q249" s="138"/>
      <c r="R249" s="138"/>
      <c r="S249" s="293"/>
      <c r="T249" s="293"/>
      <c r="U249" s="293"/>
      <c r="V249" s="293"/>
      <c r="W249" s="293"/>
      <c r="X249" s="293"/>
      <c r="Y249" s="294"/>
      <c r="Z249" s="138"/>
      <c r="AA249" s="138"/>
      <c r="AB249" s="138"/>
      <c r="AC249" s="139"/>
    </row>
    <row r="250" spans="1:29" ht="9.75" customHeight="1">
      <c r="A250" s="135"/>
      <c r="B250" s="138"/>
      <c r="C250" s="138"/>
      <c r="D250" s="293"/>
      <c r="E250" s="293"/>
      <c r="F250" s="293"/>
      <c r="G250" s="293"/>
      <c r="H250" s="293"/>
      <c r="I250" s="293"/>
      <c r="J250" s="294"/>
      <c r="K250" s="138"/>
      <c r="L250" s="136"/>
      <c r="M250" s="1" t="s">
        <v>109</v>
      </c>
      <c r="N250" s="141"/>
      <c r="P250" s="135"/>
      <c r="Q250" s="138"/>
      <c r="R250" s="138"/>
      <c r="S250" s="293"/>
      <c r="T250" s="293"/>
      <c r="U250" s="293"/>
      <c r="V250" s="293"/>
      <c r="W250" s="293"/>
      <c r="X250" s="293"/>
      <c r="Y250" s="294"/>
      <c r="Z250" s="138"/>
      <c r="AA250" s="136"/>
      <c r="AB250" s="1" t="s">
        <v>109</v>
      </c>
      <c r="AC250" s="141"/>
    </row>
    <row r="251" spans="1:29" ht="4.5" customHeight="1">
      <c r="A251" s="97"/>
      <c r="B251" s="98"/>
      <c r="C251" s="98"/>
      <c r="D251" s="98"/>
      <c r="E251" s="98"/>
      <c r="F251" s="98"/>
      <c r="G251" s="98"/>
      <c r="H251" s="98"/>
      <c r="I251" s="98"/>
      <c r="J251" s="144"/>
      <c r="K251" s="98"/>
      <c r="L251" s="98"/>
      <c r="M251" s="98"/>
      <c r="N251" s="144"/>
      <c r="P251" s="97"/>
      <c r="Q251" s="98"/>
      <c r="R251" s="98"/>
      <c r="S251" s="98"/>
      <c r="T251" s="98"/>
      <c r="U251" s="98"/>
      <c r="V251" s="98"/>
      <c r="W251" s="98"/>
      <c r="X251" s="98"/>
      <c r="Y251" s="144"/>
      <c r="Z251" s="98"/>
      <c r="AA251" s="98"/>
      <c r="AB251" s="98"/>
      <c r="AC251" s="144"/>
    </row>
    <row r="252" spans="1:29" ht="4.5" customHeight="1">
      <c r="A252" s="138"/>
      <c r="B252" s="138"/>
      <c r="C252" s="138"/>
      <c r="D252" s="138"/>
      <c r="E252" s="138"/>
      <c r="F252" s="138"/>
      <c r="G252" s="138"/>
      <c r="H252" s="138"/>
      <c r="I252" s="138"/>
      <c r="J252" s="138"/>
      <c r="K252" s="138"/>
      <c r="L252" s="138"/>
      <c r="M252" s="138"/>
      <c r="N252" s="138"/>
      <c r="P252" s="138"/>
      <c r="Q252" s="138"/>
      <c r="R252" s="138"/>
      <c r="S252" s="138"/>
      <c r="T252" s="138"/>
      <c r="U252" s="138"/>
      <c r="V252" s="138"/>
      <c r="W252" s="138"/>
      <c r="X252" s="138"/>
      <c r="Y252" s="138"/>
      <c r="Z252" s="138"/>
      <c r="AA252" s="138"/>
      <c r="AB252" s="138"/>
      <c r="AC252" s="138"/>
    </row>
    <row r="253" spans="1:29" ht="12.75" customHeight="1">
      <c r="A253" s="301" t="s">
        <v>111</v>
      </c>
      <c r="B253" s="302"/>
      <c r="C253" s="303"/>
      <c r="D253" s="145" t="s">
        <v>64</v>
      </c>
      <c r="E253" s="146"/>
      <c r="F253" s="146"/>
      <c r="G253" s="146"/>
      <c r="H253" s="146"/>
      <c r="I253" s="146"/>
      <c r="J253" s="146"/>
      <c r="K253" s="146"/>
      <c r="L253" s="146"/>
      <c r="M253" s="146"/>
      <c r="N253" s="147"/>
      <c r="P253" s="301" t="s">
        <v>111</v>
      </c>
      <c r="Q253" s="302"/>
      <c r="R253" s="303"/>
      <c r="S253" s="145" t="s">
        <v>64</v>
      </c>
      <c r="T253" s="146"/>
      <c r="U253" s="146"/>
      <c r="V253" s="146"/>
      <c r="W253" s="146"/>
      <c r="X253" s="146"/>
      <c r="Y253" s="146"/>
      <c r="Z253" s="146"/>
      <c r="AA253" s="146"/>
      <c r="AB253" s="146"/>
      <c r="AC253" s="147"/>
    </row>
    <row r="254" spans="1:29" ht="12.75" customHeight="1">
      <c r="A254" s="304"/>
      <c r="B254" s="305"/>
      <c r="C254" s="306"/>
      <c r="D254" s="148" t="s">
        <v>66</v>
      </c>
      <c r="E254" s="149" t="s">
        <v>67</v>
      </c>
      <c r="F254" s="147"/>
      <c r="G254" s="150" t="s">
        <v>68</v>
      </c>
      <c r="H254" s="149" t="s">
        <v>69</v>
      </c>
      <c r="I254" s="151"/>
      <c r="J254" s="150" t="s">
        <v>70</v>
      </c>
      <c r="K254" s="149" t="s">
        <v>112</v>
      </c>
      <c r="L254" s="146"/>
      <c r="M254" s="147"/>
      <c r="N254" s="150" t="s">
        <v>113</v>
      </c>
      <c r="P254" s="304"/>
      <c r="Q254" s="305"/>
      <c r="R254" s="306"/>
      <c r="S254" s="148" t="s">
        <v>66</v>
      </c>
      <c r="T254" s="149" t="s">
        <v>67</v>
      </c>
      <c r="U254" s="147"/>
      <c r="V254" s="150" t="s">
        <v>68</v>
      </c>
      <c r="W254" s="149" t="s">
        <v>69</v>
      </c>
      <c r="X254" s="151"/>
      <c r="Y254" s="150" t="s">
        <v>70</v>
      </c>
      <c r="Z254" s="149" t="s">
        <v>112</v>
      </c>
      <c r="AA254" s="146"/>
      <c r="AB254" s="147"/>
      <c r="AC254" s="150" t="s">
        <v>113</v>
      </c>
    </row>
    <row r="255" spans="1:29" ht="18" customHeight="1">
      <c r="A255" s="95"/>
      <c r="B255" s="152">
        <v>1</v>
      </c>
      <c r="C255" s="152"/>
      <c r="D255" s="142"/>
      <c r="E255" s="96"/>
      <c r="F255" s="131"/>
      <c r="G255" s="131"/>
      <c r="H255" s="96"/>
      <c r="I255" s="131"/>
      <c r="J255" s="131"/>
      <c r="K255" s="153"/>
      <c r="L255" s="153"/>
      <c r="M255" s="154"/>
      <c r="N255" s="154"/>
      <c r="P255" s="95"/>
      <c r="Q255" s="152">
        <v>1</v>
      </c>
      <c r="R255" s="152"/>
      <c r="S255" s="142"/>
      <c r="T255" s="96"/>
      <c r="U255" s="131"/>
      <c r="V255" s="131"/>
      <c r="W255" s="96"/>
      <c r="X255" s="131"/>
      <c r="Y255" s="131"/>
      <c r="Z255" s="153"/>
      <c r="AA255" s="153"/>
      <c r="AB255" s="154"/>
      <c r="AC255" s="154"/>
    </row>
    <row r="256" spans="1:29" ht="18" customHeight="1">
      <c r="A256" s="155"/>
      <c r="B256" s="156">
        <v>2</v>
      </c>
      <c r="C256" s="156"/>
      <c r="D256" s="136"/>
      <c r="E256" s="63"/>
      <c r="F256" s="157"/>
      <c r="G256" s="157"/>
      <c r="H256" s="63"/>
      <c r="I256" s="157"/>
      <c r="J256" s="157"/>
      <c r="K256" s="158"/>
      <c r="L256" s="158"/>
      <c r="M256" s="159"/>
      <c r="N256" s="159"/>
      <c r="P256" s="155"/>
      <c r="Q256" s="156">
        <v>2</v>
      </c>
      <c r="R256" s="156"/>
      <c r="S256" s="136"/>
      <c r="T256" s="63"/>
      <c r="U256" s="157"/>
      <c r="V256" s="157"/>
      <c r="W256" s="63"/>
      <c r="X256" s="157"/>
      <c r="Y256" s="157"/>
      <c r="Z256" s="158"/>
      <c r="AA256" s="158"/>
      <c r="AB256" s="159"/>
      <c r="AC256" s="159"/>
    </row>
    <row r="257" spans="1:29" ht="9" customHeight="1">
      <c r="A257" s="96"/>
      <c r="B257" s="96"/>
      <c r="C257" s="96"/>
      <c r="D257" s="96"/>
      <c r="E257" s="96"/>
      <c r="F257" s="96"/>
      <c r="G257" s="96"/>
      <c r="H257" s="96"/>
      <c r="I257" s="96"/>
      <c r="J257" s="96"/>
      <c r="K257" s="96"/>
      <c r="L257" s="96"/>
      <c r="M257" s="96"/>
      <c r="N257" s="96"/>
      <c r="P257" s="96"/>
      <c r="Q257" s="96"/>
      <c r="R257" s="96"/>
      <c r="S257" s="96"/>
      <c r="T257" s="96"/>
      <c r="U257" s="96"/>
      <c r="V257" s="96"/>
      <c r="W257" s="96"/>
      <c r="X257" s="96"/>
      <c r="Y257" s="96"/>
      <c r="Z257" s="96"/>
      <c r="AA257" s="96"/>
      <c r="AB257" s="96"/>
      <c r="AC257" s="96"/>
    </row>
    <row r="258" spans="2:29" ht="18" customHeight="1">
      <c r="B258" s="160" t="s">
        <v>114</v>
      </c>
      <c r="D258" s="161"/>
      <c r="E258" s="161"/>
      <c r="F258" s="161"/>
      <c r="G258" s="161"/>
      <c r="I258" s="160" t="s">
        <v>115</v>
      </c>
      <c r="J258" s="161"/>
      <c r="K258" s="162" t="s">
        <v>48</v>
      </c>
      <c r="L258" s="161"/>
      <c r="M258" s="161"/>
      <c r="N258" s="162" t="s">
        <v>116</v>
      </c>
      <c r="Q258" s="160" t="s">
        <v>114</v>
      </c>
      <c r="S258" s="161"/>
      <c r="T258" s="161"/>
      <c r="U258" s="161"/>
      <c r="V258" s="161"/>
      <c r="X258" s="160" t="s">
        <v>115</v>
      </c>
      <c r="Y258" s="161"/>
      <c r="Z258" s="162" t="s">
        <v>48</v>
      </c>
      <c r="AA258" s="161"/>
      <c r="AB258" s="161"/>
      <c r="AC258" s="162" t="s">
        <v>116</v>
      </c>
    </row>
    <row r="259" ht="9.75" customHeight="1"/>
    <row r="260" spans="1:29" ht="9.75" customHeight="1">
      <c r="A260" s="163" t="s">
        <v>117</v>
      </c>
      <c r="B260" s="146"/>
      <c r="C260" s="146"/>
      <c r="D260" s="146"/>
      <c r="E260" s="146"/>
      <c r="F260" s="146"/>
      <c r="G260" s="146"/>
      <c r="H260" s="164" t="s">
        <v>118</v>
      </c>
      <c r="I260" s="146"/>
      <c r="J260" s="146"/>
      <c r="K260" s="146"/>
      <c r="L260" s="146"/>
      <c r="M260" s="146"/>
      <c r="N260" s="147"/>
      <c r="P260" s="163" t="s">
        <v>117</v>
      </c>
      <c r="Q260" s="146"/>
      <c r="R260" s="146"/>
      <c r="S260" s="146"/>
      <c r="T260" s="146"/>
      <c r="U260" s="146"/>
      <c r="V260" s="146"/>
      <c r="W260" s="164" t="s">
        <v>118</v>
      </c>
      <c r="X260" s="146"/>
      <c r="Y260" s="146"/>
      <c r="Z260" s="146"/>
      <c r="AA260" s="146"/>
      <c r="AB260" s="146"/>
      <c r="AC260" s="147"/>
    </row>
    <row r="261" spans="1:29" ht="15.75" customHeight="1">
      <c r="A261" s="165"/>
      <c r="B261" s="298"/>
      <c r="C261" s="299"/>
      <c r="D261" s="299"/>
      <c r="E261" s="299"/>
      <c r="F261" s="299"/>
      <c r="G261" s="300"/>
      <c r="H261" s="166"/>
      <c r="I261" s="138"/>
      <c r="J261" s="138"/>
      <c r="K261" s="138"/>
      <c r="L261" s="138"/>
      <c r="M261" s="138"/>
      <c r="N261" s="139"/>
      <c r="P261" s="165"/>
      <c r="Q261" s="298"/>
      <c r="R261" s="299"/>
      <c r="S261" s="299"/>
      <c r="T261" s="299"/>
      <c r="U261" s="299"/>
      <c r="V261" s="300"/>
      <c r="W261" s="166"/>
      <c r="X261" s="138"/>
      <c r="Y261" s="138"/>
      <c r="Z261" s="138"/>
      <c r="AA261" s="138"/>
      <c r="AB261" s="138"/>
      <c r="AC261" s="139"/>
    </row>
    <row r="262" spans="1:29" ht="9.75" customHeight="1">
      <c r="A262" s="167" t="s">
        <v>119</v>
      </c>
      <c r="B262" s="96"/>
      <c r="C262" s="96"/>
      <c r="D262" s="96"/>
      <c r="E262" s="96"/>
      <c r="F262" s="96"/>
      <c r="G262" s="131"/>
      <c r="H262" s="168" t="s">
        <v>120</v>
      </c>
      <c r="I262" s="63"/>
      <c r="J262" s="157"/>
      <c r="K262" s="63"/>
      <c r="L262" s="169" t="s">
        <v>121</v>
      </c>
      <c r="M262" s="63"/>
      <c r="N262" s="157"/>
      <c r="P262" s="167" t="s">
        <v>119</v>
      </c>
      <c r="Q262" s="96"/>
      <c r="R262" s="96"/>
      <c r="S262" s="96"/>
      <c r="T262" s="96"/>
      <c r="U262" s="96"/>
      <c r="V262" s="131"/>
      <c r="W262" s="168" t="s">
        <v>120</v>
      </c>
      <c r="X262" s="63"/>
      <c r="Y262" s="157"/>
      <c r="Z262" s="63"/>
      <c r="AA262" s="169" t="s">
        <v>121</v>
      </c>
      <c r="AB262" s="63"/>
      <c r="AC262" s="157"/>
    </row>
    <row r="263" spans="1:29" ht="19.5" customHeight="1">
      <c r="A263" s="97"/>
      <c r="B263" s="298"/>
      <c r="C263" s="299"/>
      <c r="D263" s="299"/>
      <c r="E263" s="299"/>
      <c r="F263" s="299"/>
      <c r="G263" s="300"/>
      <c r="H263" s="97"/>
      <c r="I263" s="98"/>
      <c r="J263" s="157"/>
      <c r="K263" s="98"/>
      <c r="L263" s="98"/>
      <c r="M263" s="98"/>
      <c r="N263" s="144"/>
      <c r="P263" s="97"/>
      <c r="Q263" s="298"/>
      <c r="R263" s="299"/>
      <c r="S263" s="299"/>
      <c r="T263" s="299"/>
      <c r="U263" s="299"/>
      <c r="V263" s="300"/>
      <c r="W263" s="97"/>
      <c r="X263" s="98"/>
      <c r="Y263" s="157"/>
      <c r="Z263" s="98"/>
      <c r="AA263" s="98"/>
      <c r="AB263" s="98"/>
      <c r="AC263" s="144"/>
    </row>
    <row r="264" spans="1:29" ht="12.75" customHeight="1">
      <c r="A264" t="str">
        <f>$A$52</f>
        <v>Offenburg</v>
      </c>
      <c r="M264" s="311">
        <f>$M$52</f>
        <v>40677</v>
      </c>
      <c r="N264" s="270"/>
      <c r="P264" t="str">
        <f>$A$52</f>
        <v>Offenburg</v>
      </c>
      <c r="AB264" s="311">
        <f>$M$52</f>
        <v>40677</v>
      </c>
      <c r="AC264" s="270">
        <f>M264</f>
        <v>40677</v>
      </c>
    </row>
    <row r="266" spans="1:29" ht="24" customHeight="1">
      <c r="A266" s="128" t="str">
        <f>A213</f>
        <v>Schiedrichterzettel - Runde 3</v>
      </c>
      <c r="B266" s="129"/>
      <c r="C266" s="129"/>
      <c r="D266" s="129"/>
      <c r="E266" s="129"/>
      <c r="F266" s="129"/>
      <c r="G266" s="129"/>
      <c r="H266" s="129"/>
      <c r="I266" s="129"/>
      <c r="J266" s="129"/>
      <c r="K266" s="129"/>
      <c r="L266" s="129"/>
      <c r="M266" s="129"/>
      <c r="N266" s="129"/>
      <c r="P266" s="170"/>
      <c r="Q266" s="171"/>
      <c r="R266" s="171"/>
      <c r="S266" s="171"/>
      <c r="T266" s="171"/>
      <c r="U266" s="171"/>
      <c r="V266" s="171"/>
      <c r="W266" s="171"/>
      <c r="X266" s="171"/>
      <c r="Y266" s="171"/>
      <c r="Z266" s="171"/>
      <c r="AA266" s="171"/>
      <c r="AB266" s="171"/>
      <c r="AC266" s="171"/>
    </row>
    <row r="267" spans="1:29" ht="15.75" customHeight="1">
      <c r="A267" s="130" t="s">
        <v>97</v>
      </c>
      <c r="B267" s="96"/>
      <c r="C267" s="96"/>
      <c r="D267" s="131"/>
      <c r="E267" s="132" t="s">
        <v>98</v>
      </c>
      <c r="F267" s="96"/>
      <c r="G267" s="131"/>
      <c r="H267" s="130" t="s">
        <v>99</v>
      </c>
      <c r="I267" s="96"/>
      <c r="J267" s="132"/>
      <c r="K267" s="131"/>
      <c r="L267" s="132" t="s">
        <v>100</v>
      </c>
      <c r="M267" s="96"/>
      <c r="N267" s="131"/>
      <c r="P267" s="172"/>
      <c r="Q267" s="138"/>
      <c r="R267" s="138"/>
      <c r="S267" s="138"/>
      <c r="T267" s="172"/>
      <c r="U267" s="138"/>
      <c r="V267" s="138"/>
      <c r="W267" s="172"/>
      <c r="X267" s="138"/>
      <c r="Y267" s="172"/>
      <c r="Z267" s="138"/>
      <c r="AA267" s="172"/>
      <c r="AB267" s="138"/>
      <c r="AC267" s="138"/>
    </row>
    <row r="268" spans="1:29" ht="18" customHeight="1">
      <c r="A268" s="97"/>
      <c r="B268" s="98"/>
      <c r="C268" s="284">
        <f>$C$3</f>
        <v>40677</v>
      </c>
      <c r="D268" s="281"/>
      <c r="E268" s="98"/>
      <c r="F268" s="280"/>
      <c r="G268" s="281"/>
      <c r="H268" s="282" t="str">
        <f>$H$3</f>
        <v>Gruppe C</v>
      </c>
      <c r="I268" s="283"/>
      <c r="J268" s="283"/>
      <c r="K268" s="281"/>
      <c r="L268" s="282"/>
      <c r="M268" s="283"/>
      <c r="N268" s="281"/>
      <c r="P268" s="138"/>
      <c r="Q268" s="138"/>
      <c r="R268" s="285"/>
      <c r="S268" s="286"/>
      <c r="T268" s="138"/>
      <c r="U268" s="312"/>
      <c r="V268" s="286"/>
      <c r="W268" s="286"/>
      <c r="X268" s="286"/>
      <c r="Y268" s="286"/>
      <c r="Z268" s="286"/>
      <c r="AA268" s="286"/>
      <c r="AB268" s="286"/>
      <c r="AC268" s="286"/>
    </row>
    <row r="269" spans="1:29" ht="24.75" customHeight="1">
      <c r="A269" s="134"/>
      <c r="B269" s="133" t="str">
        <f>$B$4</f>
        <v>BaWü JG-RLT Top24</v>
      </c>
      <c r="L269" s="295" t="str">
        <f>$L$4</f>
        <v>Jungen U12</v>
      </c>
      <c r="M269" s="295"/>
      <c r="N269" s="295"/>
      <c r="P269" s="174"/>
      <c r="Q269" s="175"/>
      <c r="R269" s="138"/>
      <c r="S269" s="138"/>
      <c r="T269" s="138"/>
      <c r="U269" s="138"/>
      <c r="V269" s="138"/>
      <c r="W269" s="138"/>
      <c r="X269" s="138"/>
      <c r="Y269" s="138"/>
      <c r="Z269" s="138"/>
      <c r="AA269" s="313"/>
      <c r="AB269" s="313"/>
      <c r="AC269" s="313"/>
    </row>
    <row r="270" spans="1:29" ht="4.5" customHeight="1">
      <c r="A270" s="95"/>
      <c r="B270" s="96"/>
      <c r="C270" s="96"/>
      <c r="D270" s="96"/>
      <c r="E270" s="96"/>
      <c r="F270" s="96"/>
      <c r="G270" s="96"/>
      <c r="H270" s="96"/>
      <c r="I270" s="96"/>
      <c r="J270" s="96"/>
      <c r="K270" s="96"/>
      <c r="L270" s="96"/>
      <c r="M270" s="96"/>
      <c r="N270" s="131"/>
      <c r="P270" s="138"/>
      <c r="Q270" s="138"/>
      <c r="R270" s="138"/>
      <c r="S270" s="138"/>
      <c r="T270" s="138"/>
      <c r="U270" s="138"/>
      <c r="V270" s="138"/>
      <c r="W270" s="138"/>
      <c r="X270" s="138"/>
      <c r="Y270" s="138"/>
      <c r="Z270" s="138"/>
      <c r="AA270" s="138"/>
      <c r="AB270" s="138"/>
      <c r="AC270" s="138"/>
    </row>
    <row r="271" spans="1:29" ht="9.75" customHeight="1">
      <c r="A271" s="135"/>
      <c r="B271" s="136"/>
      <c r="C271" s="137" t="s">
        <v>101</v>
      </c>
      <c r="D271" s="137"/>
      <c r="E271" s="136"/>
      <c r="F271" s="137" t="s">
        <v>102</v>
      </c>
      <c r="G271" s="137"/>
      <c r="H271" s="136"/>
      <c r="I271" s="137" t="s">
        <v>103</v>
      </c>
      <c r="J271" s="137"/>
      <c r="K271" s="137"/>
      <c r="M271" s="138"/>
      <c r="N271" s="139"/>
      <c r="P271" s="138"/>
      <c r="Q271" s="138"/>
      <c r="R271" s="1"/>
      <c r="S271" s="1"/>
      <c r="T271" s="138"/>
      <c r="U271" s="1"/>
      <c r="V271" s="1"/>
      <c r="W271" s="138"/>
      <c r="X271" s="1"/>
      <c r="Y271" s="1"/>
      <c r="Z271" s="1"/>
      <c r="AA271" s="138"/>
      <c r="AB271" s="138"/>
      <c r="AC271" s="138"/>
    </row>
    <row r="272" spans="1:29" ht="4.5" customHeight="1">
      <c r="A272" s="135"/>
      <c r="M272" s="138"/>
      <c r="N272" s="139"/>
      <c r="P272" s="138"/>
      <c r="Q272" s="138"/>
      <c r="R272" s="138"/>
      <c r="S272" s="138"/>
      <c r="T272" s="138"/>
      <c r="U272" s="138"/>
      <c r="V272" s="138"/>
      <c r="W272" s="138"/>
      <c r="X272" s="138"/>
      <c r="Y272" s="138"/>
      <c r="Z272" s="138"/>
      <c r="AA272" s="138"/>
      <c r="AB272" s="138"/>
      <c r="AC272" s="138"/>
    </row>
    <row r="273" spans="1:29" ht="12.75" customHeight="1">
      <c r="A273" s="95"/>
      <c r="B273" s="96"/>
      <c r="C273" s="140" t="s">
        <v>104</v>
      </c>
      <c r="D273" s="140" t="s">
        <v>105</v>
      </c>
      <c r="E273" s="96"/>
      <c r="F273" s="140"/>
      <c r="G273" s="140"/>
      <c r="H273" s="96"/>
      <c r="I273" s="96"/>
      <c r="J273" s="131"/>
      <c r="M273" s="138"/>
      <c r="N273" s="139"/>
      <c r="P273" s="138"/>
      <c r="Q273" s="138"/>
      <c r="R273" s="1"/>
      <c r="S273" s="1"/>
      <c r="T273" s="138"/>
      <c r="U273" s="1"/>
      <c r="V273" s="1"/>
      <c r="W273" s="138"/>
      <c r="X273" s="138"/>
      <c r="Y273" s="138"/>
      <c r="Z273" s="138"/>
      <c r="AA273" s="138"/>
      <c r="AB273" s="138"/>
      <c r="AC273" s="138"/>
    </row>
    <row r="274" spans="1:29" ht="4.5" customHeight="1">
      <c r="A274" s="135"/>
      <c r="B274" s="138"/>
      <c r="C274" s="1"/>
      <c r="D274" s="1"/>
      <c r="E274" s="138"/>
      <c r="F274" s="1"/>
      <c r="G274" s="1"/>
      <c r="H274" s="138"/>
      <c r="I274" s="138"/>
      <c r="J274" s="139"/>
      <c r="M274" s="138"/>
      <c r="N274" s="139"/>
      <c r="P274" s="138"/>
      <c r="Q274" s="138"/>
      <c r="R274" s="1"/>
      <c r="S274" s="1"/>
      <c r="T274" s="138"/>
      <c r="U274" s="1"/>
      <c r="V274" s="1"/>
      <c r="W274" s="138"/>
      <c r="X274" s="138"/>
      <c r="Y274" s="138"/>
      <c r="Z274" s="138"/>
      <c r="AA274" s="138"/>
      <c r="AB274" s="138"/>
      <c r="AC274" s="138"/>
    </row>
    <row r="275" spans="1:29" ht="9.75" customHeight="1">
      <c r="A275" s="135"/>
      <c r="B275" s="138"/>
      <c r="C275" s="287">
        <f>Raster!B28</f>
        <v>89</v>
      </c>
      <c r="D275" s="289" t="str">
        <f>Raster!C28</f>
        <v>Heß, Alexander</v>
      </c>
      <c r="E275" s="290"/>
      <c r="F275" s="290"/>
      <c r="G275" s="290"/>
      <c r="H275" s="290"/>
      <c r="I275" s="290"/>
      <c r="J275" s="291"/>
      <c r="L275" s="136"/>
      <c r="M275" s="1" t="s">
        <v>106</v>
      </c>
      <c r="N275" s="141"/>
      <c r="P275" s="138"/>
      <c r="Q275" s="138"/>
      <c r="R275" s="287"/>
      <c r="S275" s="309"/>
      <c r="T275" s="310"/>
      <c r="U275" s="310"/>
      <c r="V275" s="310"/>
      <c r="W275" s="310"/>
      <c r="X275" s="310"/>
      <c r="Y275" s="310"/>
      <c r="Z275" s="138"/>
      <c r="AA275" s="138"/>
      <c r="AB275" s="1"/>
      <c r="AC275" s="1"/>
    </row>
    <row r="276" spans="1:29" ht="4.5" customHeight="1">
      <c r="A276" s="135"/>
      <c r="B276" s="138"/>
      <c r="C276" s="288"/>
      <c r="D276" s="290"/>
      <c r="E276" s="290"/>
      <c r="F276" s="290"/>
      <c r="G276" s="290"/>
      <c r="H276" s="290"/>
      <c r="I276" s="290"/>
      <c r="J276" s="291"/>
      <c r="M276" s="138"/>
      <c r="N276" s="139"/>
      <c r="P276" s="138"/>
      <c r="Q276" s="138"/>
      <c r="R276" s="308"/>
      <c r="S276" s="310"/>
      <c r="T276" s="310"/>
      <c r="U276" s="310"/>
      <c r="V276" s="310"/>
      <c r="W276" s="310"/>
      <c r="X276" s="310"/>
      <c r="Y276" s="310"/>
      <c r="Z276" s="138"/>
      <c r="AA276" s="138"/>
      <c r="AB276" s="138"/>
      <c r="AC276" s="138"/>
    </row>
    <row r="277" spans="1:29" ht="9.75" customHeight="1">
      <c r="A277" s="135"/>
      <c r="B277" s="138"/>
      <c r="C277" s="288"/>
      <c r="D277" s="290"/>
      <c r="E277" s="290"/>
      <c r="F277" s="290"/>
      <c r="G277" s="290"/>
      <c r="H277" s="290"/>
      <c r="I277" s="290"/>
      <c r="J277" s="291"/>
      <c r="L277" s="136"/>
      <c r="M277" s="1" t="s">
        <v>107</v>
      </c>
      <c r="N277" s="141"/>
      <c r="P277" s="138"/>
      <c r="Q277" s="138"/>
      <c r="R277" s="308"/>
      <c r="S277" s="310"/>
      <c r="T277" s="310"/>
      <c r="U277" s="310"/>
      <c r="V277" s="310"/>
      <c r="W277" s="310"/>
      <c r="X277" s="310"/>
      <c r="Y277" s="310"/>
      <c r="Z277" s="138"/>
      <c r="AA277" s="138"/>
      <c r="AB277" s="1"/>
      <c r="AC277" s="1"/>
    </row>
    <row r="278" spans="1:29" ht="4.5" customHeight="1">
      <c r="A278" s="135"/>
      <c r="B278" s="138"/>
      <c r="C278" s="288"/>
      <c r="D278" s="290"/>
      <c r="E278" s="290"/>
      <c r="F278" s="290"/>
      <c r="G278" s="290"/>
      <c r="H278" s="290"/>
      <c r="I278" s="290"/>
      <c r="J278" s="291"/>
      <c r="M278" s="138"/>
      <c r="N278" s="139"/>
      <c r="P278" s="138"/>
      <c r="Q278" s="138"/>
      <c r="R278" s="308"/>
      <c r="S278" s="310"/>
      <c r="T278" s="310"/>
      <c r="U278" s="310"/>
      <c r="V278" s="310"/>
      <c r="W278" s="310"/>
      <c r="X278" s="310"/>
      <c r="Y278" s="310"/>
      <c r="Z278" s="138"/>
      <c r="AA278" s="138"/>
      <c r="AB278" s="138"/>
      <c r="AC278" s="138"/>
    </row>
    <row r="279" spans="1:29" ht="9.75" customHeight="1">
      <c r="A279" s="135"/>
      <c r="B279" s="138"/>
      <c r="C279" s="288"/>
      <c r="D279" s="290"/>
      <c r="E279" s="290"/>
      <c r="F279" s="290"/>
      <c r="G279" s="290"/>
      <c r="H279" s="290"/>
      <c r="I279" s="290"/>
      <c r="J279" s="291"/>
      <c r="L279" s="142"/>
      <c r="M279" s="1" t="s">
        <v>107</v>
      </c>
      <c r="N279" s="141"/>
      <c r="P279" s="138"/>
      <c r="Q279" s="138"/>
      <c r="R279" s="308"/>
      <c r="S279" s="310"/>
      <c r="T279" s="310"/>
      <c r="U279" s="310"/>
      <c r="V279" s="310"/>
      <c r="W279" s="310"/>
      <c r="X279" s="310"/>
      <c r="Y279" s="310"/>
      <c r="Z279" s="138"/>
      <c r="AA279" s="138"/>
      <c r="AB279" s="1"/>
      <c r="AC279" s="1"/>
    </row>
    <row r="280" spans="1:29" ht="4.5" customHeight="1">
      <c r="A280" s="97"/>
      <c r="B280" s="98"/>
      <c r="C280" s="98"/>
      <c r="D280" s="98"/>
      <c r="E280" s="98"/>
      <c r="F280" s="98"/>
      <c r="G280" s="98"/>
      <c r="H280" s="98"/>
      <c r="I280" s="98"/>
      <c r="J280" s="139"/>
      <c r="L280" s="96"/>
      <c r="M280" s="143"/>
      <c r="N280" s="141"/>
      <c r="P280" s="138"/>
      <c r="Q280" s="138"/>
      <c r="R280" s="138"/>
      <c r="S280" s="138"/>
      <c r="T280" s="138"/>
      <c r="U280" s="138"/>
      <c r="V280" s="138"/>
      <c r="W280" s="138"/>
      <c r="X280" s="138"/>
      <c r="Y280" s="138"/>
      <c r="Z280" s="138"/>
      <c r="AA280" s="138"/>
      <c r="AB280" s="1"/>
      <c r="AC280" s="1"/>
    </row>
    <row r="281" spans="1:29" ht="12.75" customHeight="1">
      <c r="A281" s="95"/>
      <c r="B281" s="96"/>
      <c r="C281" s="96"/>
      <c r="D281" s="140" t="s">
        <v>108</v>
      </c>
      <c r="E281" s="96"/>
      <c r="F281" s="140"/>
      <c r="G281" s="140"/>
      <c r="H281" s="96"/>
      <c r="I281" s="96"/>
      <c r="J281" s="131"/>
      <c r="K281" s="96"/>
      <c r="L281" s="96"/>
      <c r="M281" s="96"/>
      <c r="N281" s="131"/>
      <c r="P281" s="138"/>
      <c r="Q281" s="138"/>
      <c r="R281" s="138"/>
      <c r="S281" s="1"/>
      <c r="T281" s="138"/>
      <c r="U281" s="1"/>
      <c r="V281" s="1"/>
      <c r="W281" s="138"/>
      <c r="X281" s="138"/>
      <c r="Y281" s="138"/>
      <c r="Z281" s="138"/>
      <c r="AA281" s="138"/>
      <c r="AB281" s="138"/>
      <c r="AC281" s="138"/>
    </row>
    <row r="282" spans="1:29" ht="4.5" customHeight="1">
      <c r="A282" s="135"/>
      <c r="B282" s="138"/>
      <c r="C282" s="138"/>
      <c r="D282" s="138"/>
      <c r="E282" s="138"/>
      <c r="F282" s="138"/>
      <c r="G282" s="138"/>
      <c r="H282" s="138"/>
      <c r="I282" s="138"/>
      <c r="J282" s="139"/>
      <c r="K282" s="138"/>
      <c r="L282" s="138"/>
      <c r="M282" s="138"/>
      <c r="N282" s="139"/>
      <c r="P282" s="138"/>
      <c r="Q282" s="138"/>
      <c r="R282" s="138"/>
      <c r="S282" s="138"/>
      <c r="T282" s="138"/>
      <c r="U282" s="138"/>
      <c r="V282" s="138"/>
      <c r="W282" s="138"/>
      <c r="X282" s="138"/>
      <c r="Y282" s="138"/>
      <c r="Z282" s="138"/>
      <c r="AA282" s="138"/>
      <c r="AB282" s="138"/>
      <c r="AC282" s="138"/>
    </row>
    <row r="283" spans="1:29" ht="9.75" customHeight="1">
      <c r="A283" s="135"/>
      <c r="B283" s="138"/>
      <c r="C283" s="138"/>
      <c r="D283" s="292"/>
      <c r="E283" s="293"/>
      <c r="F283" s="293"/>
      <c r="G283" s="293"/>
      <c r="H283" s="293"/>
      <c r="I283" s="293"/>
      <c r="J283" s="294"/>
      <c r="K283" s="138"/>
      <c r="L283" s="136"/>
      <c r="M283" s="1" t="s">
        <v>106</v>
      </c>
      <c r="N283" s="141"/>
      <c r="P283" s="138"/>
      <c r="Q283" s="138"/>
      <c r="R283" s="138"/>
      <c r="S283" s="292"/>
      <c r="T283" s="292"/>
      <c r="U283" s="292"/>
      <c r="V283" s="292"/>
      <c r="W283" s="292"/>
      <c r="X283" s="292"/>
      <c r="Y283" s="292"/>
      <c r="Z283" s="138"/>
      <c r="AA283" s="138"/>
      <c r="AB283" s="1"/>
      <c r="AC283" s="1"/>
    </row>
    <row r="284" spans="1:29" ht="4.5" customHeight="1">
      <c r="A284" s="135"/>
      <c r="B284" s="138"/>
      <c r="C284" s="138"/>
      <c r="D284" s="293"/>
      <c r="E284" s="293"/>
      <c r="F284" s="293"/>
      <c r="G284" s="293"/>
      <c r="H284" s="293"/>
      <c r="I284" s="293"/>
      <c r="J284" s="294"/>
      <c r="K284" s="138"/>
      <c r="L284" s="138"/>
      <c r="M284" s="138"/>
      <c r="N284" s="139"/>
      <c r="P284" s="138"/>
      <c r="Q284" s="138"/>
      <c r="R284" s="138"/>
      <c r="S284" s="292"/>
      <c r="T284" s="292"/>
      <c r="U284" s="292"/>
      <c r="V284" s="292"/>
      <c r="W284" s="292"/>
      <c r="X284" s="292"/>
      <c r="Y284" s="292"/>
      <c r="Z284" s="138"/>
      <c r="AA284" s="138"/>
      <c r="AB284" s="138"/>
      <c r="AC284" s="138"/>
    </row>
    <row r="285" spans="1:29" ht="9.75" customHeight="1">
      <c r="A285" s="135"/>
      <c r="B285" s="138"/>
      <c r="C285" s="138"/>
      <c r="D285" s="293"/>
      <c r="E285" s="293"/>
      <c r="F285" s="293"/>
      <c r="G285" s="293"/>
      <c r="H285" s="293"/>
      <c r="I285" s="293"/>
      <c r="J285" s="294"/>
      <c r="K285" s="138"/>
      <c r="L285" s="136"/>
      <c r="M285" s="1" t="s">
        <v>109</v>
      </c>
      <c r="N285" s="141"/>
      <c r="P285" s="138"/>
      <c r="Q285" s="138"/>
      <c r="R285" s="138"/>
      <c r="S285" s="292"/>
      <c r="T285" s="292"/>
      <c r="U285" s="292"/>
      <c r="V285" s="292"/>
      <c r="W285" s="292"/>
      <c r="X285" s="292"/>
      <c r="Y285" s="292"/>
      <c r="Z285" s="138"/>
      <c r="AA285" s="138"/>
      <c r="AB285" s="1"/>
      <c r="AC285" s="1"/>
    </row>
    <row r="286" spans="1:29" ht="4.5" customHeight="1">
      <c r="A286" s="97"/>
      <c r="B286" s="98"/>
      <c r="C286" s="98"/>
      <c r="D286" s="98"/>
      <c r="E286" s="98"/>
      <c r="F286" s="98"/>
      <c r="G286" s="98"/>
      <c r="H286" s="98"/>
      <c r="I286" s="98"/>
      <c r="J286" s="144"/>
      <c r="K286" s="98"/>
      <c r="L286" s="98"/>
      <c r="M286" s="98"/>
      <c r="N286" s="139"/>
      <c r="P286" s="138"/>
      <c r="Q286" s="138"/>
      <c r="R286" s="138"/>
      <c r="S286" s="138"/>
      <c r="T286" s="138"/>
      <c r="U286" s="138"/>
      <c r="V286" s="138"/>
      <c r="W286" s="138"/>
      <c r="X286" s="138"/>
      <c r="Y286" s="138"/>
      <c r="Z286" s="138"/>
      <c r="AA286" s="138"/>
      <c r="AB286" s="138"/>
      <c r="AC286" s="138"/>
    </row>
    <row r="287" spans="13:29" ht="4.5" customHeight="1">
      <c r="M287" s="138"/>
      <c r="N287" s="63"/>
      <c r="P287" s="138"/>
      <c r="Q287" s="138"/>
      <c r="R287" s="138"/>
      <c r="S287" s="138"/>
      <c r="T287" s="138"/>
      <c r="U287" s="138"/>
      <c r="V287" s="138"/>
      <c r="W287" s="138"/>
      <c r="X287" s="138"/>
      <c r="Y287" s="138"/>
      <c r="Z287" s="138"/>
      <c r="AA287" s="138"/>
      <c r="AB287" s="138"/>
      <c r="AC287" s="138"/>
    </row>
    <row r="288" spans="1:29" ht="4.5" customHeight="1">
      <c r="A288" s="95"/>
      <c r="B288" s="96"/>
      <c r="C288" s="96"/>
      <c r="D288" s="96"/>
      <c r="E288" s="96"/>
      <c r="F288" s="96"/>
      <c r="G288" s="96"/>
      <c r="H288" s="96"/>
      <c r="I288" s="96"/>
      <c r="J288" s="96"/>
      <c r="K288" s="96"/>
      <c r="L288" s="96"/>
      <c r="M288" s="96"/>
      <c r="N288" s="139"/>
      <c r="P288" s="138"/>
      <c r="Q288" s="138"/>
      <c r="R288" s="138"/>
      <c r="S288" s="138"/>
      <c r="T288" s="138"/>
      <c r="U288" s="138"/>
      <c r="V288" s="138"/>
      <c r="W288" s="138"/>
      <c r="X288" s="138"/>
      <c r="Y288" s="138"/>
      <c r="Z288" s="138"/>
      <c r="AA288" s="138"/>
      <c r="AB288" s="138"/>
      <c r="AC288" s="138"/>
    </row>
    <row r="289" spans="1:29" ht="9.75" customHeight="1">
      <c r="A289" s="135"/>
      <c r="B289" s="136"/>
      <c r="C289" s="137" t="s">
        <v>101</v>
      </c>
      <c r="D289" s="137"/>
      <c r="E289" s="136"/>
      <c r="F289" s="137" t="s">
        <v>102</v>
      </c>
      <c r="G289" s="137"/>
      <c r="H289" s="136"/>
      <c r="I289" s="137" t="s">
        <v>103</v>
      </c>
      <c r="J289" s="137"/>
      <c r="K289" s="137"/>
      <c r="M289" s="138"/>
      <c r="N289" s="139"/>
      <c r="P289" s="138"/>
      <c r="Q289" s="138"/>
      <c r="R289" s="1"/>
      <c r="S289" s="1"/>
      <c r="T289" s="138"/>
      <c r="U289" s="1"/>
      <c r="V289" s="1"/>
      <c r="W289" s="138"/>
      <c r="X289" s="1"/>
      <c r="Y289" s="1"/>
      <c r="Z289" s="1"/>
      <c r="AA289" s="138"/>
      <c r="AB289" s="138"/>
      <c r="AC289" s="138"/>
    </row>
    <row r="290" spans="1:29" ht="4.5" customHeight="1">
      <c r="A290" s="135"/>
      <c r="M290" s="138"/>
      <c r="N290" s="139"/>
      <c r="P290" s="138"/>
      <c r="Q290" s="138"/>
      <c r="R290" s="138"/>
      <c r="S290" s="138"/>
      <c r="T290" s="138"/>
      <c r="U290" s="138"/>
      <c r="V290" s="138"/>
      <c r="W290" s="138"/>
      <c r="X290" s="138"/>
      <c r="Y290" s="138"/>
      <c r="Z290" s="138"/>
      <c r="AA290" s="138"/>
      <c r="AB290" s="138"/>
      <c r="AC290" s="138"/>
    </row>
    <row r="291" spans="1:29" ht="12.75" customHeight="1">
      <c r="A291" s="95"/>
      <c r="B291" s="96"/>
      <c r="C291" s="140" t="s">
        <v>104</v>
      </c>
      <c r="D291" s="140" t="s">
        <v>110</v>
      </c>
      <c r="E291" s="96"/>
      <c r="F291" s="140"/>
      <c r="G291" s="140"/>
      <c r="H291" s="96"/>
      <c r="I291" s="96"/>
      <c r="J291" s="131"/>
      <c r="M291" s="138"/>
      <c r="N291" s="139"/>
      <c r="P291" s="138"/>
      <c r="Q291" s="138"/>
      <c r="R291" s="1"/>
      <c r="S291" s="1"/>
      <c r="T291" s="138"/>
      <c r="U291" s="1"/>
      <c r="V291" s="1"/>
      <c r="W291" s="138"/>
      <c r="X291" s="138"/>
      <c r="Y291" s="138"/>
      <c r="Z291" s="138"/>
      <c r="AA291" s="138"/>
      <c r="AB291" s="138"/>
      <c r="AC291" s="138"/>
    </row>
    <row r="292" spans="1:29" ht="4.5" customHeight="1">
      <c r="A292" s="135"/>
      <c r="B292" s="138"/>
      <c r="C292" s="1"/>
      <c r="D292" s="1"/>
      <c r="E292" s="138"/>
      <c r="F292" s="1"/>
      <c r="G292" s="1"/>
      <c r="H292" s="138"/>
      <c r="I292" s="138"/>
      <c r="J292" s="139"/>
      <c r="M292" s="138"/>
      <c r="N292" s="139"/>
      <c r="P292" s="138"/>
      <c r="Q292" s="138"/>
      <c r="R292" s="1"/>
      <c r="S292" s="1"/>
      <c r="T292" s="138"/>
      <c r="U292" s="1"/>
      <c r="V292" s="1"/>
      <c r="W292" s="138"/>
      <c r="X292" s="138"/>
      <c r="Y292" s="138"/>
      <c r="Z292" s="138"/>
      <c r="AA292" s="138"/>
      <c r="AB292" s="138"/>
      <c r="AC292" s="138"/>
    </row>
    <row r="293" spans="1:29" ht="9.75" customHeight="1">
      <c r="A293" s="135"/>
      <c r="B293" s="138"/>
      <c r="C293" s="287">
        <f>Raster!B29</f>
        <v>90</v>
      </c>
      <c r="D293" s="289" t="str">
        <f>Raster!C29</f>
        <v>Bäcker, Hannes</v>
      </c>
      <c r="E293" s="290"/>
      <c r="F293" s="290"/>
      <c r="G293" s="290"/>
      <c r="H293" s="290"/>
      <c r="I293" s="290"/>
      <c r="J293" s="291"/>
      <c r="L293" s="136"/>
      <c r="M293" s="1" t="s">
        <v>106</v>
      </c>
      <c r="N293" s="141"/>
      <c r="P293" s="138"/>
      <c r="Q293" s="138"/>
      <c r="R293" s="287"/>
      <c r="S293" s="309"/>
      <c r="T293" s="310"/>
      <c r="U293" s="310"/>
      <c r="V293" s="310"/>
      <c r="W293" s="310"/>
      <c r="X293" s="310"/>
      <c r="Y293" s="310"/>
      <c r="Z293" s="138"/>
      <c r="AA293" s="138"/>
      <c r="AB293" s="1"/>
      <c r="AC293" s="1"/>
    </row>
    <row r="294" spans="1:29" ht="4.5" customHeight="1">
      <c r="A294" s="135"/>
      <c r="B294" s="138"/>
      <c r="C294" s="288"/>
      <c r="D294" s="290"/>
      <c r="E294" s="290"/>
      <c r="F294" s="290"/>
      <c r="G294" s="290"/>
      <c r="H294" s="290"/>
      <c r="I294" s="290"/>
      <c r="J294" s="291"/>
      <c r="M294" s="138"/>
      <c r="N294" s="139"/>
      <c r="P294" s="138"/>
      <c r="Q294" s="138"/>
      <c r="R294" s="308"/>
      <c r="S294" s="310"/>
      <c r="T294" s="310"/>
      <c r="U294" s="310"/>
      <c r="V294" s="310"/>
      <c r="W294" s="310"/>
      <c r="X294" s="310"/>
      <c r="Y294" s="310"/>
      <c r="Z294" s="138"/>
      <c r="AA294" s="138"/>
      <c r="AB294" s="138"/>
      <c r="AC294" s="138"/>
    </row>
    <row r="295" spans="1:29" ht="9.75" customHeight="1">
      <c r="A295" s="135"/>
      <c r="B295" s="138"/>
      <c r="C295" s="288"/>
      <c r="D295" s="290"/>
      <c r="E295" s="290"/>
      <c r="F295" s="290"/>
      <c r="G295" s="290"/>
      <c r="H295" s="290"/>
      <c r="I295" s="290"/>
      <c r="J295" s="291"/>
      <c r="L295" s="136"/>
      <c r="M295" s="1" t="s">
        <v>107</v>
      </c>
      <c r="N295" s="141"/>
      <c r="P295" s="138"/>
      <c r="Q295" s="138"/>
      <c r="R295" s="308"/>
      <c r="S295" s="310"/>
      <c r="T295" s="310"/>
      <c r="U295" s="310"/>
      <c r="V295" s="310"/>
      <c r="W295" s="310"/>
      <c r="X295" s="310"/>
      <c r="Y295" s="310"/>
      <c r="Z295" s="138"/>
      <c r="AA295" s="138"/>
      <c r="AB295" s="1"/>
      <c r="AC295" s="1"/>
    </row>
    <row r="296" spans="1:29" ht="4.5" customHeight="1">
      <c r="A296" s="135"/>
      <c r="B296" s="138"/>
      <c r="C296" s="288"/>
      <c r="D296" s="290"/>
      <c r="E296" s="290"/>
      <c r="F296" s="290"/>
      <c r="G296" s="290"/>
      <c r="H296" s="290"/>
      <c r="I296" s="290"/>
      <c r="J296" s="291"/>
      <c r="M296" s="138"/>
      <c r="N296" s="139"/>
      <c r="P296" s="138"/>
      <c r="Q296" s="138"/>
      <c r="R296" s="308"/>
      <c r="S296" s="310"/>
      <c r="T296" s="310"/>
      <c r="U296" s="310"/>
      <c r="V296" s="310"/>
      <c r="W296" s="310"/>
      <c r="X296" s="310"/>
      <c r="Y296" s="310"/>
      <c r="Z296" s="138"/>
      <c r="AA296" s="138"/>
      <c r="AB296" s="138"/>
      <c r="AC296" s="138"/>
    </row>
    <row r="297" spans="1:29" ht="9.75" customHeight="1">
      <c r="A297" s="135"/>
      <c r="B297" s="138"/>
      <c r="C297" s="288"/>
      <c r="D297" s="290"/>
      <c r="E297" s="290"/>
      <c r="F297" s="290"/>
      <c r="G297" s="290"/>
      <c r="H297" s="290"/>
      <c r="I297" s="290"/>
      <c r="J297" s="291"/>
      <c r="L297" s="142"/>
      <c r="M297" s="1" t="s">
        <v>107</v>
      </c>
      <c r="N297" s="141"/>
      <c r="P297" s="138"/>
      <c r="Q297" s="138"/>
      <c r="R297" s="308"/>
      <c r="S297" s="310"/>
      <c r="T297" s="310"/>
      <c r="U297" s="310"/>
      <c r="V297" s="310"/>
      <c r="W297" s="310"/>
      <c r="X297" s="310"/>
      <c r="Y297" s="310"/>
      <c r="Z297" s="138"/>
      <c r="AA297" s="138"/>
      <c r="AB297" s="1"/>
      <c r="AC297" s="1"/>
    </row>
    <row r="298" spans="1:29" ht="4.5" customHeight="1">
      <c r="A298" s="97"/>
      <c r="B298" s="98"/>
      <c r="C298" s="98"/>
      <c r="D298" s="98"/>
      <c r="E298" s="98"/>
      <c r="F298" s="98"/>
      <c r="G298" s="98"/>
      <c r="H298" s="98"/>
      <c r="I298" s="98"/>
      <c r="J298" s="139"/>
      <c r="L298" s="96"/>
      <c r="M298" s="143"/>
      <c r="N298" s="141"/>
      <c r="P298" s="138"/>
      <c r="Q298" s="138"/>
      <c r="R298" s="138"/>
      <c r="S298" s="138"/>
      <c r="T298" s="138"/>
      <c r="U298" s="138"/>
      <c r="V298" s="138"/>
      <c r="W298" s="138"/>
      <c r="X298" s="138"/>
      <c r="Y298" s="138"/>
      <c r="Z298" s="138"/>
      <c r="AA298" s="138"/>
      <c r="AB298" s="1"/>
      <c r="AC298" s="1"/>
    </row>
    <row r="299" spans="1:29" ht="12.75" customHeight="1">
      <c r="A299" s="95"/>
      <c r="B299" s="96"/>
      <c r="C299" s="96"/>
      <c r="D299" s="140" t="s">
        <v>108</v>
      </c>
      <c r="E299" s="96"/>
      <c r="F299" s="140"/>
      <c r="G299" s="140"/>
      <c r="H299" s="96"/>
      <c r="I299" s="96"/>
      <c r="J299" s="131"/>
      <c r="K299" s="96"/>
      <c r="L299" s="96"/>
      <c r="M299" s="96"/>
      <c r="N299" s="131"/>
      <c r="P299" s="138"/>
      <c r="Q299" s="138"/>
      <c r="R299" s="138"/>
      <c r="S299" s="1"/>
      <c r="T299" s="138"/>
      <c r="U299" s="1"/>
      <c r="V299" s="1"/>
      <c r="W299" s="138"/>
      <c r="X299" s="138"/>
      <c r="Y299" s="138"/>
      <c r="Z299" s="138"/>
      <c r="AA299" s="138"/>
      <c r="AB299" s="138"/>
      <c r="AC299" s="138"/>
    </row>
    <row r="300" spans="1:29" ht="4.5" customHeight="1">
      <c r="A300" s="135"/>
      <c r="B300" s="138"/>
      <c r="C300" s="138"/>
      <c r="D300" s="138"/>
      <c r="E300" s="138"/>
      <c r="F300" s="138"/>
      <c r="G300" s="138"/>
      <c r="H300" s="138"/>
      <c r="I300" s="138"/>
      <c r="J300" s="139"/>
      <c r="K300" s="138"/>
      <c r="L300" s="138"/>
      <c r="M300" s="138"/>
      <c r="N300" s="139"/>
      <c r="P300" s="138"/>
      <c r="Q300" s="138"/>
      <c r="R300" s="138"/>
      <c r="S300" s="138"/>
      <c r="T300" s="138"/>
      <c r="U300" s="138"/>
      <c r="V300" s="138"/>
      <c r="W300" s="138"/>
      <c r="X300" s="138"/>
      <c r="Y300" s="138"/>
      <c r="Z300" s="138"/>
      <c r="AA300" s="138"/>
      <c r="AB300" s="138"/>
      <c r="AC300" s="138"/>
    </row>
    <row r="301" spans="1:29" ht="9.75" customHeight="1">
      <c r="A301" s="135"/>
      <c r="B301" s="138"/>
      <c r="C301" s="138"/>
      <c r="D301" s="292"/>
      <c r="E301" s="293"/>
      <c r="F301" s="293"/>
      <c r="G301" s="293"/>
      <c r="H301" s="293"/>
      <c r="I301" s="293"/>
      <c r="J301" s="294"/>
      <c r="K301" s="138"/>
      <c r="L301" s="136"/>
      <c r="M301" s="1" t="s">
        <v>106</v>
      </c>
      <c r="N301" s="141"/>
      <c r="P301" s="138"/>
      <c r="Q301" s="138"/>
      <c r="R301" s="138"/>
      <c r="S301" s="292"/>
      <c r="T301" s="292"/>
      <c r="U301" s="292"/>
      <c r="V301" s="292"/>
      <c r="W301" s="292"/>
      <c r="X301" s="292"/>
      <c r="Y301" s="292"/>
      <c r="Z301" s="138"/>
      <c r="AA301" s="138"/>
      <c r="AB301" s="1"/>
      <c r="AC301" s="1"/>
    </row>
    <row r="302" spans="1:29" ht="4.5" customHeight="1">
      <c r="A302" s="135"/>
      <c r="B302" s="138"/>
      <c r="C302" s="138"/>
      <c r="D302" s="293"/>
      <c r="E302" s="293"/>
      <c r="F302" s="293"/>
      <c r="G302" s="293"/>
      <c r="H302" s="293"/>
      <c r="I302" s="293"/>
      <c r="J302" s="294"/>
      <c r="K302" s="138"/>
      <c r="L302" s="138"/>
      <c r="M302" s="138"/>
      <c r="N302" s="139"/>
      <c r="P302" s="138"/>
      <c r="Q302" s="138"/>
      <c r="R302" s="138"/>
      <c r="S302" s="292"/>
      <c r="T302" s="292"/>
      <c r="U302" s="292"/>
      <c r="V302" s="292"/>
      <c r="W302" s="292"/>
      <c r="X302" s="292"/>
      <c r="Y302" s="292"/>
      <c r="Z302" s="138"/>
      <c r="AA302" s="138"/>
      <c r="AB302" s="138"/>
      <c r="AC302" s="138"/>
    </row>
    <row r="303" spans="1:29" ht="9.75" customHeight="1">
      <c r="A303" s="135"/>
      <c r="B303" s="138"/>
      <c r="C303" s="138"/>
      <c r="D303" s="293"/>
      <c r="E303" s="293"/>
      <c r="F303" s="293"/>
      <c r="G303" s="293"/>
      <c r="H303" s="293"/>
      <c r="I303" s="293"/>
      <c r="J303" s="294"/>
      <c r="K303" s="138"/>
      <c r="L303" s="136"/>
      <c r="M303" s="1" t="s">
        <v>109</v>
      </c>
      <c r="N303" s="141"/>
      <c r="P303" s="138"/>
      <c r="Q303" s="138"/>
      <c r="R303" s="138"/>
      <c r="S303" s="292"/>
      <c r="T303" s="292"/>
      <c r="U303" s="292"/>
      <c r="V303" s="292"/>
      <c r="W303" s="292"/>
      <c r="X303" s="292"/>
      <c r="Y303" s="292"/>
      <c r="Z303" s="138"/>
      <c r="AA303" s="138"/>
      <c r="AB303" s="1"/>
      <c r="AC303" s="1"/>
    </row>
    <row r="304" spans="1:29" ht="4.5" customHeight="1">
      <c r="A304" s="97"/>
      <c r="B304" s="98"/>
      <c r="C304" s="98"/>
      <c r="D304" s="98"/>
      <c r="E304" s="98"/>
      <c r="F304" s="98"/>
      <c r="G304" s="98"/>
      <c r="H304" s="98"/>
      <c r="I304" s="98"/>
      <c r="J304" s="144"/>
      <c r="K304" s="98"/>
      <c r="L304" s="98"/>
      <c r="M304" s="98"/>
      <c r="N304" s="144"/>
      <c r="P304" s="138"/>
      <c r="Q304" s="138"/>
      <c r="R304" s="138"/>
      <c r="S304" s="138"/>
      <c r="T304" s="138"/>
      <c r="U304" s="138"/>
      <c r="V304" s="138"/>
      <c r="W304" s="138"/>
      <c r="X304" s="138"/>
      <c r="Y304" s="138"/>
      <c r="Z304" s="138"/>
      <c r="AA304" s="138"/>
      <c r="AB304" s="138"/>
      <c r="AC304" s="138"/>
    </row>
    <row r="305" spans="1:29" ht="4.5" customHeight="1">
      <c r="A305" s="138"/>
      <c r="B305" s="138"/>
      <c r="C305" s="138"/>
      <c r="D305" s="138"/>
      <c r="E305" s="138"/>
      <c r="F305" s="138"/>
      <c r="G305" s="138"/>
      <c r="H305" s="138"/>
      <c r="I305" s="138"/>
      <c r="J305" s="138"/>
      <c r="K305" s="138"/>
      <c r="L305" s="138"/>
      <c r="M305" s="138"/>
      <c r="N305" s="138"/>
      <c r="P305" s="138"/>
      <c r="Q305" s="138"/>
      <c r="R305" s="138"/>
      <c r="S305" s="138"/>
      <c r="T305" s="138"/>
      <c r="U305" s="138"/>
      <c r="V305" s="138"/>
      <c r="W305" s="138"/>
      <c r="X305" s="138"/>
      <c r="Y305" s="138"/>
      <c r="Z305" s="138"/>
      <c r="AA305" s="138"/>
      <c r="AB305" s="138"/>
      <c r="AC305" s="138"/>
    </row>
    <row r="306" spans="1:29" ht="12.75" customHeight="1">
      <c r="A306" s="301" t="s">
        <v>111</v>
      </c>
      <c r="B306" s="302"/>
      <c r="C306" s="303"/>
      <c r="D306" s="145" t="s">
        <v>64</v>
      </c>
      <c r="E306" s="146"/>
      <c r="F306" s="146"/>
      <c r="G306" s="146"/>
      <c r="H306" s="146"/>
      <c r="I306" s="146"/>
      <c r="J306" s="146"/>
      <c r="K306" s="146"/>
      <c r="L306" s="146"/>
      <c r="M306" s="146"/>
      <c r="N306" s="147"/>
      <c r="P306" s="286"/>
      <c r="Q306" s="308"/>
      <c r="R306" s="308"/>
      <c r="S306" s="176"/>
      <c r="T306" s="177"/>
      <c r="U306" s="177"/>
      <c r="V306" s="177"/>
      <c r="W306" s="177"/>
      <c r="X306" s="177"/>
      <c r="Y306" s="177"/>
      <c r="Z306" s="177"/>
      <c r="AA306" s="177"/>
      <c r="AB306" s="177"/>
      <c r="AC306" s="177"/>
    </row>
    <row r="307" spans="1:29" ht="12.75" customHeight="1">
      <c r="A307" s="304"/>
      <c r="B307" s="305"/>
      <c r="C307" s="306"/>
      <c r="D307" s="148" t="s">
        <v>66</v>
      </c>
      <c r="E307" s="149" t="s">
        <v>67</v>
      </c>
      <c r="F307" s="147"/>
      <c r="G307" s="150" t="s">
        <v>68</v>
      </c>
      <c r="H307" s="149" t="s">
        <v>69</v>
      </c>
      <c r="I307" s="151"/>
      <c r="J307" s="150" t="s">
        <v>70</v>
      </c>
      <c r="K307" s="149" t="s">
        <v>112</v>
      </c>
      <c r="L307" s="146"/>
      <c r="M307" s="147"/>
      <c r="N307" s="150" t="s">
        <v>113</v>
      </c>
      <c r="P307" s="308"/>
      <c r="Q307" s="308"/>
      <c r="R307" s="308"/>
      <c r="S307" s="178"/>
      <c r="T307" s="179"/>
      <c r="U307" s="177"/>
      <c r="V307" s="178"/>
      <c r="W307" s="179"/>
      <c r="X307" s="179"/>
      <c r="Y307" s="186"/>
      <c r="Z307" s="187"/>
      <c r="AA307" s="188"/>
      <c r="AB307" s="188"/>
      <c r="AC307" s="186"/>
    </row>
    <row r="308" spans="1:29" ht="18" customHeight="1">
      <c r="A308" s="95"/>
      <c r="B308" s="152">
        <v>1</v>
      </c>
      <c r="C308" s="152"/>
      <c r="D308" s="142"/>
      <c r="E308" s="96"/>
      <c r="F308" s="131"/>
      <c r="G308" s="131"/>
      <c r="H308" s="96"/>
      <c r="I308" s="131"/>
      <c r="J308" s="131"/>
      <c r="K308" s="153"/>
      <c r="L308" s="153"/>
      <c r="M308" s="154"/>
      <c r="N308" s="154"/>
      <c r="P308" s="138"/>
      <c r="Q308" s="180"/>
      <c r="R308" s="180"/>
      <c r="S308" s="138"/>
      <c r="T308" s="138"/>
      <c r="U308" s="138"/>
      <c r="V308" s="138"/>
      <c r="W308" s="138"/>
      <c r="X308" s="138"/>
      <c r="Y308" s="181"/>
      <c r="Z308" s="181"/>
      <c r="AA308" s="181"/>
      <c r="AB308" s="181"/>
      <c r="AC308" s="181"/>
    </row>
    <row r="309" spans="1:29" ht="18" customHeight="1">
      <c r="A309" s="155"/>
      <c r="B309" s="156">
        <v>2</v>
      </c>
      <c r="C309" s="156"/>
      <c r="D309" s="136"/>
      <c r="E309" s="63"/>
      <c r="F309" s="157"/>
      <c r="G309" s="157"/>
      <c r="H309" s="63"/>
      <c r="I309" s="157"/>
      <c r="J309" s="157"/>
      <c r="K309" s="158"/>
      <c r="L309" s="158"/>
      <c r="M309" s="159"/>
      <c r="N309" s="159"/>
      <c r="P309" s="138"/>
      <c r="Q309" s="180"/>
      <c r="R309" s="180"/>
      <c r="S309" s="138"/>
      <c r="T309" s="138"/>
      <c r="U309" s="138"/>
      <c r="V309" s="138"/>
      <c r="W309" s="138"/>
      <c r="X309" s="138"/>
      <c r="Y309" s="181"/>
      <c r="Z309" s="181"/>
      <c r="AA309" s="181"/>
      <c r="AB309" s="181"/>
      <c r="AC309" s="181"/>
    </row>
    <row r="310" spans="1:29" ht="9" customHeight="1">
      <c r="A310" s="96"/>
      <c r="B310" s="96"/>
      <c r="C310" s="96"/>
      <c r="D310" s="96"/>
      <c r="E310" s="96"/>
      <c r="F310" s="96"/>
      <c r="G310" s="96"/>
      <c r="H310" s="96"/>
      <c r="I310" s="96"/>
      <c r="J310" s="96"/>
      <c r="K310" s="96"/>
      <c r="L310" s="96"/>
      <c r="M310" s="96"/>
      <c r="N310" s="96"/>
      <c r="P310" s="138"/>
      <c r="Q310" s="138"/>
      <c r="R310" s="138"/>
      <c r="S310" s="138"/>
      <c r="T310" s="138"/>
      <c r="U310" s="138"/>
      <c r="V310" s="138"/>
      <c r="W310" s="138"/>
      <c r="X310" s="138"/>
      <c r="Y310" s="138"/>
      <c r="Z310" s="138"/>
      <c r="AA310" s="138"/>
      <c r="AB310" s="138"/>
      <c r="AC310" s="138"/>
    </row>
    <row r="311" spans="2:29" ht="18" customHeight="1">
      <c r="B311" s="160" t="s">
        <v>114</v>
      </c>
      <c r="D311" s="161"/>
      <c r="E311" s="161"/>
      <c r="F311" s="161"/>
      <c r="G311" s="161"/>
      <c r="I311" s="160" t="s">
        <v>115</v>
      </c>
      <c r="J311" s="161"/>
      <c r="K311" s="162" t="s">
        <v>48</v>
      </c>
      <c r="L311" s="161"/>
      <c r="M311" s="161"/>
      <c r="N311" s="162" t="s">
        <v>116</v>
      </c>
      <c r="P311" s="138"/>
      <c r="Q311" s="182"/>
      <c r="R311" s="138"/>
      <c r="S311" s="138"/>
      <c r="T311" s="138"/>
      <c r="U311" s="138"/>
      <c r="V311" s="138"/>
      <c r="W311" s="138"/>
      <c r="X311" s="182"/>
      <c r="Y311" s="138"/>
      <c r="Z311" s="173"/>
      <c r="AA311" s="138"/>
      <c r="AB311" s="138"/>
      <c r="AC311" s="173"/>
    </row>
    <row r="312" spans="16:29" ht="9.75" customHeight="1">
      <c r="P312" s="138"/>
      <c r="Q312" s="138"/>
      <c r="R312" s="138"/>
      <c r="S312" s="138"/>
      <c r="T312" s="138"/>
      <c r="U312" s="138"/>
      <c r="V312" s="138"/>
      <c r="W312" s="138"/>
      <c r="X312" s="138"/>
      <c r="Y312" s="138"/>
      <c r="Z312" s="138"/>
      <c r="AA312" s="138"/>
      <c r="AB312" s="138"/>
      <c r="AC312" s="138"/>
    </row>
    <row r="313" spans="1:29" ht="9.75" customHeight="1">
      <c r="A313" s="163" t="s">
        <v>117</v>
      </c>
      <c r="B313" s="146"/>
      <c r="C313" s="146"/>
      <c r="D313" s="146"/>
      <c r="E313" s="146"/>
      <c r="F313" s="146"/>
      <c r="G313" s="146"/>
      <c r="H313" s="164" t="s">
        <v>118</v>
      </c>
      <c r="I313" s="146"/>
      <c r="J313" s="146"/>
      <c r="K313" s="146"/>
      <c r="L313" s="146"/>
      <c r="M313" s="146"/>
      <c r="N313" s="147"/>
      <c r="P313" s="183"/>
      <c r="Q313" s="177"/>
      <c r="R313" s="177"/>
      <c r="S313" s="177"/>
      <c r="T313" s="177"/>
      <c r="U313" s="177"/>
      <c r="V313" s="177"/>
      <c r="W313" s="184"/>
      <c r="X313" s="177"/>
      <c r="Y313" s="177"/>
      <c r="Z313" s="177"/>
      <c r="AA313" s="177"/>
      <c r="AB313" s="177"/>
      <c r="AC313" s="177"/>
    </row>
    <row r="314" spans="1:29" ht="15.75" customHeight="1">
      <c r="A314" s="165"/>
      <c r="B314" s="298"/>
      <c r="C314" s="299"/>
      <c r="D314" s="299"/>
      <c r="E314" s="299"/>
      <c r="F314" s="299"/>
      <c r="G314" s="300"/>
      <c r="H314" s="166"/>
      <c r="I314" s="138"/>
      <c r="J314" s="138"/>
      <c r="K314" s="138"/>
      <c r="L314" s="138"/>
      <c r="M314" s="138"/>
      <c r="N314" s="139"/>
      <c r="P314" s="1"/>
      <c r="Q314" s="292"/>
      <c r="R314" s="307"/>
      <c r="S314" s="307"/>
      <c r="T314" s="307"/>
      <c r="U314" s="307"/>
      <c r="V314" s="307"/>
      <c r="W314" s="184"/>
      <c r="X314" s="138"/>
      <c r="Y314" s="138"/>
      <c r="Z314" s="138"/>
      <c r="AA314" s="138"/>
      <c r="AB314" s="138"/>
      <c r="AC314" s="138"/>
    </row>
    <row r="315" spans="1:29" ht="9.75" customHeight="1">
      <c r="A315" s="167" t="s">
        <v>119</v>
      </c>
      <c r="B315" s="96"/>
      <c r="C315" s="96"/>
      <c r="D315" s="96"/>
      <c r="E315" s="96"/>
      <c r="F315" s="96"/>
      <c r="G315" s="131"/>
      <c r="H315" s="168" t="s">
        <v>120</v>
      </c>
      <c r="I315" s="63"/>
      <c r="J315" s="157"/>
      <c r="K315" s="63"/>
      <c r="L315" s="169" t="s">
        <v>121</v>
      </c>
      <c r="M315" s="63"/>
      <c r="N315" s="157"/>
      <c r="P315" s="1"/>
      <c r="Q315" s="138"/>
      <c r="R315" s="138"/>
      <c r="S315" s="138"/>
      <c r="T315" s="138"/>
      <c r="U315" s="138"/>
      <c r="V315" s="138"/>
      <c r="W315" s="185"/>
      <c r="X315" s="138"/>
      <c r="Y315" s="138"/>
      <c r="Z315" s="138"/>
      <c r="AA315" s="185"/>
      <c r="AB315" s="138"/>
      <c r="AC315" s="138"/>
    </row>
    <row r="316" spans="1:29" ht="19.5" customHeight="1">
      <c r="A316" s="97"/>
      <c r="B316" s="298"/>
      <c r="C316" s="299"/>
      <c r="D316" s="299"/>
      <c r="E316" s="299"/>
      <c r="F316" s="299"/>
      <c r="G316" s="300"/>
      <c r="H316" s="97"/>
      <c r="I316" s="98"/>
      <c r="J316" s="157"/>
      <c r="K316" s="98"/>
      <c r="L316" s="98"/>
      <c r="M316" s="98"/>
      <c r="N316" s="144"/>
      <c r="P316" s="138"/>
      <c r="Q316" s="292"/>
      <c r="R316" s="307"/>
      <c r="S316" s="307"/>
      <c r="T316" s="307"/>
      <c r="U316" s="307"/>
      <c r="V316" s="307"/>
      <c r="W316" s="138"/>
      <c r="X316" s="138"/>
      <c r="Y316" s="138"/>
      <c r="Z316" s="138"/>
      <c r="AA316" s="138"/>
      <c r="AB316" s="138"/>
      <c r="AC316" s="138"/>
    </row>
    <row r="317" spans="1:29" ht="12.75" customHeight="1">
      <c r="A317" t="str">
        <f>$A$52</f>
        <v>Offenburg</v>
      </c>
      <c r="M317" s="311">
        <f>$M$52</f>
        <v>40677</v>
      </c>
      <c r="N317" s="270"/>
      <c r="P317" s="138"/>
      <c r="Q317" s="138"/>
      <c r="R317" s="138"/>
      <c r="S317" s="138"/>
      <c r="T317" s="138"/>
      <c r="U317" s="138"/>
      <c r="V317" s="138"/>
      <c r="W317" s="138"/>
      <c r="X317" s="138"/>
      <c r="Y317" s="138"/>
      <c r="Z317" s="138"/>
      <c r="AA317" s="138"/>
      <c r="AB317" s="314"/>
      <c r="AC317" s="315"/>
    </row>
    <row r="318" ht="12.75" customHeight="1"/>
    <row r="319" spans="1:29" ht="24" customHeight="1">
      <c r="A319" s="128" t="s">
        <v>124</v>
      </c>
      <c r="B319" s="129"/>
      <c r="C319" s="129"/>
      <c r="D319" s="129"/>
      <c r="E319" s="129"/>
      <c r="F319" s="129"/>
      <c r="G319" s="129"/>
      <c r="H319" s="129"/>
      <c r="I319" s="129"/>
      <c r="J319" s="129"/>
      <c r="K319" s="129"/>
      <c r="L319" s="129"/>
      <c r="M319" s="129"/>
      <c r="N319" s="129"/>
      <c r="P319" s="128" t="str">
        <f>A319</f>
        <v>Schiedrichterzettel - Runde 4</v>
      </c>
      <c r="Q319" s="129"/>
      <c r="R319" s="129"/>
      <c r="S319" s="129"/>
      <c r="T319" s="129"/>
      <c r="U319" s="129"/>
      <c r="V319" s="129"/>
      <c r="W319" s="129"/>
      <c r="X319" s="129"/>
      <c r="Y319" s="129"/>
      <c r="Z319" s="129"/>
      <c r="AA319" s="129"/>
      <c r="AB319" s="129"/>
      <c r="AC319" s="129"/>
    </row>
    <row r="320" spans="1:29" ht="15.75" customHeight="1">
      <c r="A320" s="130" t="s">
        <v>97</v>
      </c>
      <c r="B320" s="96"/>
      <c r="C320" s="96"/>
      <c r="D320" s="131"/>
      <c r="E320" s="132" t="s">
        <v>98</v>
      </c>
      <c r="F320" s="96"/>
      <c r="G320" s="131"/>
      <c r="H320" s="130" t="s">
        <v>99</v>
      </c>
      <c r="I320" s="96"/>
      <c r="J320" s="132"/>
      <c r="K320" s="131"/>
      <c r="L320" s="132" t="s">
        <v>100</v>
      </c>
      <c r="M320" s="96"/>
      <c r="N320" s="131"/>
      <c r="P320" s="130" t="s">
        <v>97</v>
      </c>
      <c r="Q320" s="96"/>
      <c r="R320" s="96"/>
      <c r="S320" s="131"/>
      <c r="T320" s="132" t="s">
        <v>98</v>
      </c>
      <c r="U320" s="96"/>
      <c r="V320" s="131"/>
      <c r="W320" s="130" t="s">
        <v>99</v>
      </c>
      <c r="X320" s="96"/>
      <c r="Y320" s="132"/>
      <c r="Z320" s="131"/>
      <c r="AA320" s="132" t="s">
        <v>100</v>
      </c>
      <c r="AB320" s="96"/>
      <c r="AC320" s="131"/>
    </row>
    <row r="321" spans="1:29" ht="18" customHeight="1">
      <c r="A321" s="97"/>
      <c r="B321" s="98"/>
      <c r="C321" s="284">
        <f>$C$3</f>
        <v>40677</v>
      </c>
      <c r="D321" s="281"/>
      <c r="E321" s="98"/>
      <c r="F321" s="280"/>
      <c r="G321" s="281"/>
      <c r="H321" s="282" t="str">
        <f>$H$3</f>
        <v>Gruppe C</v>
      </c>
      <c r="I321" s="283"/>
      <c r="J321" s="283"/>
      <c r="K321" s="281"/>
      <c r="L321" s="282"/>
      <c r="M321" s="283"/>
      <c r="N321" s="281"/>
      <c r="P321" s="97"/>
      <c r="Q321" s="98"/>
      <c r="R321" s="284">
        <f>$C$3</f>
        <v>40677</v>
      </c>
      <c r="S321" s="281"/>
      <c r="T321" s="98"/>
      <c r="U321" s="280"/>
      <c r="V321" s="281"/>
      <c r="W321" s="282" t="str">
        <f>$H$3</f>
        <v>Gruppe C</v>
      </c>
      <c r="X321" s="283"/>
      <c r="Y321" s="283"/>
      <c r="Z321" s="281"/>
      <c r="AA321" s="282"/>
      <c r="AB321" s="283"/>
      <c r="AC321" s="281"/>
    </row>
    <row r="322" spans="1:29" ht="24.75" customHeight="1">
      <c r="A322" s="134"/>
      <c r="B322" s="133" t="str">
        <f>$B$4</f>
        <v>BaWü JG-RLT Top24</v>
      </c>
      <c r="L322" s="295" t="str">
        <f>$L$4</f>
        <v>Jungen U12</v>
      </c>
      <c r="M322" s="295"/>
      <c r="N322" s="295"/>
      <c r="P322" s="134"/>
      <c r="Q322" s="133" t="str">
        <f>$B$4</f>
        <v>BaWü JG-RLT Top24</v>
      </c>
      <c r="AA322" s="295" t="str">
        <f>$L$4</f>
        <v>Jungen U12</v>
      </c>
      <c r="AB322" s="295"/>
      <c r="AC322" s="295"/>
    </row>
    <row r="323" spans="1:29" ht="4.5" customHeight="1">
      <c r="A323" s="95"/>
      <c r="B323" s="96"/>
      <c r="C323" s="96"/>
      <c r="D323" s="96"/>
      <c r="E323" s="96"/>
      <c r="F323" s="96"/>
      <c r="G323" s="96"/>
      <c r="H323" s="96"/>
      <c r="I323" s="96"/>
      <c r="J323" s="96"/>
      <c r="K323" s="96"/>
      <c r="L323" s="96"/>
      <c r="M323" s="96"/>
      <c r="N323" s="131"/>
      <c r="P323" s="95"/>
      <c r="Q323" s="96"/>
      <c r="R323" s="96"/>
      <c r="S323" s="96"/>
      <c r="T323" s="96"/>
      <c r="U323" s="96"/>
      <c r="V323" s="96"/>
      <c r="W323" s="96"/>
      <c r="X323" s="96"/>
      <c r="Y323" s="96"/>
      <c r="Z323" s="96"/>
      <c r="AA323" s="96"/>
      <c r="AB323" s="96"/>
      <c r="AC323" s="131"/>
    </row>
    <row r="324" spans="1:29" ht="9.75" customHeight="1">
      <c r="A324" s="135"/>
      <c r="B324" s="136"/>
      <c r="C324" s="137" t="s">
        <v>101</v>
      </c>
      <c r="D324" s="137"/>
      <c r="E324" s="136"/>
      <c r="F324" s="137" t="s">
        <v>102</v>
      </c>
      <c r="G324" s="137"/>
      <c r="H324" s="136"/>
      <c r="I324" s="137" t="s">
        <v>103</v>
      </c>
      <c r="J324" s="137"/>
      <c r="K324" s="137"/>
      <c r="M324" s="138"/>
      <c r="N324" s="139"/>
      <c r="P324" s="135"/>
      <c r="Q324" s="136"/>
      <c r="R324" s="137" t="s">
        <v>101</v>
      </c>
      <c r="S324" s="137"/>
      <c r="T324" s="136"/>
      <c r="U324" s="137" t="s">
        <v>102</v>
      </c>
      <c r="V324" s="137"/>
      <c r="W324" s="136"/>
      <c r="X324" s="137" t="s">
        <v>103</v>
      </c>
      <c r="Y324" s="137"/>
      <c r="Z324" s="137"/>
      <c r="AB324" s="138"/>
      <c r="AC324" s="139"/>
    </row>
    <row r="325" spans="1:29" ht="4.5" customHeight="1">
      <c r="A325" s="135"/>
      <c r="M325" s="138"/>
      <c r="N325" s="139"/>
      <c r="P325" s="135"/>
      <c r="AB325" s="138"/>
      <c r="AC325" s="139"/>
    </row>
    <row r="326" spans="1:29" ht="12.75" customHeight="1">
      <c r="A326" s="95"/>
      <c r="B326" s="96"/>
      <c r="C326" s="140" t="s">
        <v>104</v>
      </c>
      <c r="D326" s="140" t="s">
        <v>105</v>
      </c>
      <c r="E326" s="96"/>
      <c r="F326" s="140"/>
      <c r="G326" s="140"/>
      <c r="H326" s="96"/>
      <c r="I326" s="96"/>
      <c r="J326" s="131"/>
      <c r="M326" s="138"/>
      <c r="N326" s="139"/>
      <c r="P326" s="95"/>
      <c r="Q326" s="96"/>
      <c r="R326" s="140" t="s">
        <v>104</v>
      </c>
      <c r="S326" s="140" t="s">
        <v>105</v>
      </c>
      <c r="T326" s="96"/>
      <c r="U326" s="140"/>
      <c r="V326" s="140"/>
      <c r="W326" s="96"/>
      <c r="X326" s="96"/>
      <c r="Y326" s="131"/>
      <c r="AB326" s="138"/>
      <c r="AC326" s="139"/>
    </row>
    <row r="327" spans="1:29" ht="4.5" customHeight="1">
      <c r="A327" s="135"/>
      <c r="B327" s="138"/>
      <c r="C327" s="1"/>
      <c r="D327" s="1"/>
      <c r="E327" s="138"/>
      <c r="F327" s="1"/>
      <c r="G327" s="1"/>
      <c r="H327" s="138"/>
      <c r="I327" s="138"/>
      <c r="J327" s="139"/>
      <c r="M327" s="138"/>
      <c r="N327" s="139"/>
      <c r="P327" s="135"/>
      <c r="Q327" s="138"/>
      <c r="R327" s="1"/>
      <c r="S327" s="1"/>
      <c r="T327" s="138"/>
      <c r="U327" s="1"/>
      <c r="V327" s="1"/>
      <c r="W327" s="138"/>
      <c r="X327" s="138"/>
      <c r="Y327" s="139"/>
      <c r="AB327" s="138"/>
      <c r="AC327" s="139"/>
    </row>
    <row r="328" spans="1:29" ht="9.75" customHeight="1">
      <c r="A328" s="135"/>
      <c r="B328" s="138"/>
      <c r="C328" s="287">
        <f>Raster!B24</f>
        <v>85</v>
      </c>
      <c r="D328" s="289" t="str">
        <f>Raster!C24</f>
        <v>Schmidt, Patrik</v>
      </c>
      <c r="E328" s="290"/>
      <c r="F328" s="290"/>
      <c r="G328" s="290"/>
      <c r="H328" s="290"/>
      <c r="I328" s="290"/>
      <c r="J328" s="291"/>
      <c r="L328" s="136"/>
      <c r="M328" s="1" t="s">
        <v>106</v>
      </c>
      <c r="N328" s="141"/>
      <c r="P328" s="135"/>
      <c r="Q328" s="138"/>
      <c r="R328" s="287">
        <f>Raster!B25</f>
        <v>86</v>
      </c>
      <c r="S328" s="289" t="str">
        <f>Raster!C25</f>
        <v>Kälberer, Chris</v>
      </c>
      <c r="T328" s="290"/>
      <c r="U328" s="290"/>
      <c r="V328" s="290"/>
      <c r="W328" s="290"/>
      <c r="X328" s="290"/>
      <c r="Y328" s="291"/>
      <c r="AA328" s="136"/>
      <c r="AB328" s="1" t="s">
        <v>106</v>
      </c>
      <c r="AC328" s="141"/>
    </row>
    <row r="329" spans="1:29" ht="4.5" customHeight="1">
      <c r="A329" s="135"/>
      <c r="B329" s="138"/>
      <c r="C329" s="288"/>
      <c r="D329" s="290"/>
      <c r="E329" s="290"/>
      <c r="F329" s="290"/>
      <c r="G329" s="290"/>
      <c r="H329" s="290"/>
      <c r="I329" s="290"/>
      <c r="J329" s="291"/>
      <c r="M329" s="138"/>
      <c r="N329" s="139"/>
      <c r="P329" s="135"/>
      <c r="Q329" s="138"/>
      <c r="R329" s="288"/>
      <c r="S329" s="290"/>
      <c r="T329" s="290"/>
      <c r="U329" s="290"/>
      <c r="V329" s="290"/>
      <c r="W329" s="290"/>
      <c r="X329" s="290"/>
      <c r="Y329" s="291"/>
      <c r="AB329" s="138"/>
      <c r="AC329" s="139"/>
    </row>
    <row r="330" spans="1:29" ht="9.75" customHeight="1">
      <c r="A330" s="135"/>
      <c r="B330" s="138"/>
      <c r="C330" s="288"/>
      <c r="D330" s="290"/>
      <c r="E330" s="290"/>
      <c r="F330" s="290"/>
      <c r="G330" s="290"/>
      <c r="H330" s="290"/>
      <c r="I330" s="290"/>
      <c r="J330" s="291"/>
      <c r="L330" s="136"/>
      <c r="M330" s="1" t="s">
        <v>107</v>
      </c>
      <c r="N330" s="141"/>
      <c r="P330" s="135"/>
      <c r="Q330" s="138"/>
      <c r="R330" s="288"/>
      <c r="S330" s="290"/>
      <c r="T330" s="290"/>
      <c r="U330" s="290"/>
      <c r="V330" s="290"/>
      <c r="W330" s="290"/>
      <c r="X330" s="290"/>
      <c r="Y330" s="291"/>
      <c r="AA330" s="136"/>
      <c r="AB330" s="1" t="s">
        <v>107</v>
      </c>
      <c r="AC330" s="141"/>
    </row>
    <row r="331" spans="1:29" ht="4.5" customHeight="1">
      <c r="A331" s="135"/>
      <c r="B331" s="138"/>
      <c r="C331" s="288"/>
      <c r="D331" s="290"/>
      <c r="E331" s="290"/>
      <c r="F331" s="290"/>
      <c r="G331" s="290"/>
      <c r="H331" s="290"/>
      <c r="I331" s="290"/>
      <c r="J331" s="291"/>
      <c r="M331" s="138"/>
      <c r="N331" s="139"/>
      <c r="P331" s="135"/>
      <c r="Q331" s="138"/>
      <c r="R331" s="288"/>
      <c r="S331" s="290"/>
      <c r="T331" s="290"/>
      <c r="U331" s="290"/>
      <c r="V331" s="290"/>
      <c r="W331" s="290"/>
      <c r="X331" s="290"/>
      <c r="Y331" s="291"/>
      <c r="AB331" s="138"/>
      <c r="AC331" s="139"/>
    </row>
    <row r="332" spans="1:29" ht="9.75" customHeight="1">
      <c r="A332" s="135"/>
      <c r="B332" s="138"/>
      <c r="C332" s="288"/>
      <c r="D332" s="290"/>
      <c r="E332" s="290"/>
      <c r="F332" s="290"/>
      <c r="G332" s="290"/>
      <c r="H332" s="290"/>
      <c r="I332" s="290"/>
      <c r="J332" s="291"/>
      <c r="L332" s="142"/>
      <c r="M332" s="1" t="s">
        <v>107</v>
      </c>
      <c r="N332" s="141"/>
      <c r="P332" s="135"/>
      <c r="Q332" s="138"/>
      <c r="R332" s="288"/>
      <c r="S332" s="290"/>
      <c r="T332" s="290"/>
      <c r="U332" s="290"/>
      <c r="V332" s="290"/>
      <c r="W332" s="290"/>
      <c r="X332" s="290"/>
      <c r="Y332" s="291"/>
      <c r="AA332" s="142"/>
      <c r="AB332" s="1" t="s">
        <v>107</v>
      </c>
      <c r="AC332" s="141"/>
    </row>
    <row r="333" spans="1:29" ht="4.5" customHeight="1">
      <c r="A333" s="97"/>
      <c r="B333" s="98"/>
      <c r="C333" s="98"/>
      <c r="D333" s="98"/>
      <c r="E333" s="98"/>
      <c r="F333" s="98"/>
      <c r="G333" s="98"/>
      <c r="H333" s="98"/>
      <c r="I333" s="98"/>
      <c r="J333" s="139"/>
      <c r="L333" s="96"/>
      <c r="M333" s="143"/>
      <c r="N333" s="141"/>
      <c r="P333" s="97"/>
      <c r="Q333" s="98"/>
      <c r="R333" s="98"/>
      <c r="S333" s="98"/>
      <c r="T333" s="98"/>
      <c r="U333" s="98"/>
      <c r="V333" s="98"/>
      <c r="W333" s="98"/>
      <c r="X333" s="98"/>
      <c r="Y333" s="139"/>
      <c r="AA333" s="96"/>
      <c r="AB333" s="143"/>
      <c r="AC333" s="141"/>
    </row>
    <row r="334" spans="1:29" ht="12.75" customHeight="1">
      <c r="A334" s="95"/>
      <c r="B334" s="96"/>
      <c r="C334" s="96"/>
      <c r="D334" s="140" t="s">
        <v>108</v>
      </c>
      <c r="E334" s="96"/>
      <c r="F334" s="140"/>
      <c r="G334" s="140"/>
      <c r="H334" s="96"/>
      <c r="I334" s="96"/>
      <c r="J334" s="131"/>
      <c r="K334" s="96"/>
      <c r="L334" s="96"/>
      <c r="M334" s="96"/>
      <c r="N334" s="131"/>
      <c r="P334" s="95"/>
      <c r="Q334" s="96"/>
      <c r="R334" s="96"/>
      <c r="S334" s="140" t="s">
        <v>108</v>
      </c>
      <c r="T334" s="96"/>
      <c r="U334" s="140"/>
      <c r="V334" s="140"/>
      <c r="W334" s="96"/>
      <c r="X334" s="96"/>
      <c r="Y334" s="131"/>
      <c r="Z334" s="96"/>
      <c r="AA334" s="96"/>
      <c r="AB334" s="96"/>
      <c r="AC334" s="131"/>
    </row>
    <row r="335" spans="1:29" ht="4.5" customHeight="1">
      <c r="A335" s="135"/>
      <c r="B335" s="138"/>
      <c r="C335" s="138"/>
      <c r="D335" s="138"/>
      <c r="E335" s="138"/>
      <c r="F335" s="138"/>
      <c r="G335" s="138"/>
      <c r="H335" s="138"/>
      <c r="I335" s="138"/>
      <c r="J335" s="139"/>
      <c r="K335" s="138"/>
      <c r="L335" s="138"/>
      <c r="M335" s="138"/>
      <c r="N335" s="139"/>
      <c r="P335" s="135"/>
      <c r="Q335" s="138"/>
      <c r="R335" s="138"/>
      <c r="S335" s="138"/>
      <c r="T335" s="138"/>
      <c r="U335" s="138"/>
      <c r="V335" s="138"/>
      <c r="W335" s="138"/>
      <c r="X335" s="138"/>
      <c r="Y335" s="139"/>
      <c r="Z335" s="138"/>
      <c r="AA335" s="138"/>
      <c r="AB335" s="138"/>
      <c r="AC335" s="139"/>
    </row>
    <row r="336" spans="1:29" ht="9.75" customHeight="1">
      <c r="A336" s="135"/>
      <c r="B336" s="138"/>
      <c r="C336" s="138"/>
      <c r="D336" s="292"/>
      <c r="E336" s="293"/>
      <c r="F336" s="293"/>
      <c r="G336" s="293"/>
      <c r="H336" s="293"/>
      <c r="I336" s="293"/>
      <c r="J336" s="294"/>
      <c r="K336" s="138"/>
      <c r="L336" s="136"/>
      <c r="M336" s="1" t="s">
        <v>106</v>
      </c>
      <c r="N336" s="141"/>
      <c r="P336" s="135"/>
      <c r="Q336" s="138"/>
      <c r="R336" s="138"/>
      <c r="S336" s="292"/>
      <c r="T336" s="293"/>
      <c r="U336" s="293"/>
      <c r="V336" s="293"/>
      <c r="W336" s="293"/>
      <c r="X336" s="293"/>
      <c r="Y336" s="294"/>
      <c r="Z336" s="138"/>
      <c r="AA336" s="136"/>
      <c r="AB336" s="1" t="s">
        <v>106</v>
      </c>
      <c r="AC336" s="141"/>
    </row>
    <row r="337" spans="1:29" ht="4.5" customHeight="1">
      <c r="A337" s="135"/>
      <c r="B337" s="138"/>
      <c r="C337" s="138"/>
      <c r="D337" s="293"/>
      <c r="E337" s="293"/>
      <c r="F337" s="293"/>
      <c r="G337" s="293"/>
      <c r="H337" s="293"/>
      <c r="I337" s="293"/>
      <c r="J337" s="294"/>
      <c r="K337" s="138"/>
      <c r="L337" s="138"/>
      <c r="M337" s="138"/>
      <c r="N337" s="139"/>
      <c r="P337" s="135"/>
      <c r="Q337" s="138"/>
      <c r="R337" s="138"/>
      <c r="S337" s="293"/>
      <c r="T337" s="293"/>
      <c r="U337" s="293"/>
      <c r="V337" s="293"/>
      <c r="W337" s="293"/>
      <c r="X337" s="293"/>
      <c r="Y337" s="294"/>
      <c r="Z337" s="138"/>
      <c r="AA337" s="138"/>
      <c r="AB337" s="138"/>
      <c r="AC337" s="139"/>
    </row>
    <row r="338" spans="1:29" ht="9.75" customHeight="1">
      <c r="A338" s="135"/>
      <c r="B338" s="138"/>
      <c r="C338" s="138"/>
      <c r="D338" s="293"/>
      <c r="E338" s="293"/>
      <c r="F338" s="293"/>
      <c r="G338" s="293"/>
      <c r="H338" s="293"/>
      <c r="I338" s="293"/>
      <c r="J338" s="294"/>
      <c r="K338" s="138"/>
      <c r="L338" s="136"/>
      <c r="M338" s="1" t="s">
        <v>109</v>
      </c>
      <c r="N338" s="141"/>
      <c r="P338" s="135"/>
      <c r="Q338" s="138"/>
      <c r="R338" s="138"/>
      <c r="S338" s="293"/>
      <c r="T338" s="293"/>
      <c r="U338" s="293"/>
      <c r="V338" s="293"/>
      <c r="W338" s="293"/>
      <c r="X338" s="293"/>
      <c r="Y338" s="294"/>
      <c r="Z338" s="138"/>
      <c r="AA338" s="136"/>
      <c r="AB338" s="1" t="s">
        <v>109</v>
      </c>
      <c r="AC338" s="141"/>
    </row>
    <row r="339" spans="1:29" ht="4.5" customHeight="1">
      <c r="A339" s="97"/>
      <c r="B339" s="98"/>
      <c r="C339" s="98"/>
      <c r="D339" s="98"/>
      <c r="E339" s="98"/>
      <c r="F339" s="98"/>
      <c r="G339" s="98"/>
      <c r="H339" s="98"/>
      <c r="I339" s="98"/>
      <c r="J339" s="144"/>
      <c r="K339" s="98"/>
      <c r="L339" s="98"/>
      <c r="M339" s="98"/>
      <c r="N339" s="139"/>
      <c r="P339" s="97"/>
      <c r="Q339" s="98"/>
      <c r="R339" s="98"/>
      <c r="S339" s="98"/>
      <c r="T339" s="98"/>
      <c r="U339" s="98"/>
      <c r="V339" s="98"/>
      <c r="W339" s="98"/>
      <c r="X339" s="98"/>
      <c r="Y339" s="144"/>
      <c r="Z339" s="98"/>
      <c r="AA339" s="98"/>
      <c r="AB339" s="98"/>
      <c r="AC339" s="139"/>
    </row>
    <row r="340" spans="13:29" ht="4.5" customHeight="1">
      <c r="M340" s="138"/>
      <c r="N340" s="63"/>
      <c r="AB340" s="138"/>
      <c r="AC340" s="63"/>
    </row>
    <row r="341" spans="1:29" ht="4.5" customHeight="1">
      <c r="A341" s="95"/>
      <c r="B341" s="96"/>
      <c r="C341" s="96"/>
      <c r="D341" s="96"/>
      <c r="E341" s="96"/>
      <c r="F341" s="96"/>
      <c r="G341" s="96"/>
      <c r="H341" s="96"/>
      <c r="I341" s="96"/>
      <c r="J341" s="96"/>
      <c r="K341" s="96"/>
      <c r="L341" s="96"/>
      <c r="M341" s="96"/>
      <c r="N341" s="139"/>
      <c r="P341" s="95"/>
      <c r="Q341" s="96"/>
      <c r="R341" s="96"/>
      <c r="S341" s="96"/>
      <c r="T341" s="96"/>
      <c r="U341" s="96"/>
      <c r="V341" s="96"/>
      <c r="W341" s="96"/>
      <c r="X341" s="96"/>
      <c r="Y341" s="96"/>
      <c r="Z341" s="96"/>
      <c r="AA341" s="96"/>
      <c r="AB341" s="96"/>
      <c r="AC341" s="139"/>
    </row>
    <row r="342" spans="1:29" ht="9.75" customHeight="1">
      <c r="A342" s="135"/>
      <c r="B342" s="136"/>
      <c r="C342" s="137" t="s">
        <v>101</v>
      </c>
      <c r="D342" s="137"/>
      <c r="E342" s="136"/>
      <c r="F342" s="137" t="s">
        <v>102</v>
      </c>
      <c r="G342" s="137"/>
      <c r="H342" s="136"/>
      <c r="I342" s="137" t="s">
        <v>103</v>
      </c>
      <c r="J342" s="137"/>
      <c r="K342" s="137"/>
      <c r="M342" s="138"/>
      <c r="N342" s="139"/>
      <c r="P342" s="135"/>
      <c r="Q342" s="136"/>
      <c r="R342" s="137" t="s">
        <v>101</v>
      </c>
      <c r="S342" s="137"/>
      <c r="T342" s="136"/>
      <c r="U342" s="137" t="s">
        <v>102</v>
      </c>
      <c r="V342" s="137"/>
      <c r="W342" s="136"/>
      <c r="X342" s="137" t="s">
        <v>103</v>
      </c>
      <c r="Y342" s="137"/>
      <c r="Z342" s="137"/>
      <c r="AB342" s="138"/>
      <c r="AC342" s="139"/>
    </row>
    <row r="343" spans="1:29" ht="4.5" customHeight="1">
      <c r="A343" s="135"/>
      <c r="M343" s="138"/>
      <c r="N343" s="139"/>
      <c r="P343" s="135"/>
      <c r="AB343" s="138"/>
      <c r="AC343" s="139"/>
    </row>
    <row r="344" spans="1:29" ht="12.75" customHeight="1">
      <c r="A344" s="95"/>
      <c r="B344" s="96"/>
      <c r="C344" s="140" t="s">
        <v>104</v>
      </c>
      <c r="D344" s="140" t="s">
        <v>110</v>
      </c>
      <c r="E344" s="96"/>
      <c r="F344" s="140"/>
      <c r="G344" s="140"/>
      <c r="H344" s="96"/>
      <c r="I344" s="96"/>
      <c r="J344" s="131"/>
      <c r="M344" s="138"/>
      <c r="N344" s="139"/>
      <c r="P344" s="95"/>
      <c r="Q344" s="96"/>
      <c r="R344" s="140" t="s">
        <v>104</v>
      </c>
      <c r="S344" s="140" t="s">
        <v>110</v>
      </c>
      <c r="T344" s="96"/>
      <c r="U344" s="140"/>
      <c r="V344" s="140"/>
      <c r="W344" s="96"/>
      <c r="X344" s="96"/>
      <c r="Y344" s="131"/>
      <c r="AB344" s="138"/>
      <c r="AC344" s="139"/>
    </row>
    <row r="345" spans="1:29" ht="4.5" customHeight="1">
      <c r="A345" s="135"/>
      <c r="B345" s="138"/>
      <c r="C345" s="1"/>
      <c r="D345" s="1"/>
      <c r="E345" s="138"/>
      <c r="F345" s="1"/>
      <c r="G345" s="1"/>
      <c r="H345" s="138"/>
      <c r="I345" s="138"/>
      <c r="J345" s="139"/>
      <c r="M345" s="138"/>
      <c r="N345" s="139"/>
      <c r="P345" s="135"/>
      <c r="Q345" s="138"/>
      <c r="R345" s="1"/>
      <c r="S345" s="1"/>
      <c r="T345" s="138"/>
      <c r="U345" s="1"/>
      <c r="V345" s="1"/>
      <c r="W345" s="138"/>
      <c r="X345" s="138"/>
      <c r="Y345" s="139"/>
      <c r="AB345" s="138"/>
      <c r="AC345" s="139"/>
    </row>
    <row r="346" spans="1:29" ht="9.75" customHeight="1">
      <c r="A346" s="135"/>
      <c r="B346" s="138"/>
      <c r="C346" s="287">
        <f>Raster!B26</f>
        <v>87</v>
      </c>
      <c r="D346" s="289" t="str">
        <f>Raster!C26</f>
        <v>Bronner, Rouven</v>
      </c>
      <c r="E346" s="290"/>
      <c r="F346" s="290"/>
      <c r="G346" s="290"/>
      <c r="H346" s="290"/>
      <c r="I346" s="290"/>
      <c r="J346" s="291"/>
      <c r="L346" s="136"/>
      <c r="M346" s="1" t="s">
        <v>106</v>
      </c>
      <c r="N346" s="141"/>
      <c r="P346" s="135"/>
      <c r="Q346" s="138"/>
      <c r="R346" s="287">
        <f>Raster!B29</f>
        <v>90</v>
      </c>
      <c r="S346" s="289" t="str">
        <f>Raster!C29</f>
        <v>Bäcker, Hannes</v>
      </c>
      <c r="T346" s="290"/>
      <c r="U346" s="290"/>
      <c r="V346" s="290"/>
      <c r="W346" s="290"/>
      <c r="X346" s="290"/>
      <c r="Y346" s="291"/>
      <c r="AA346" s="136"/>
      <c r="AB346" s="1" t="s">
        <v>106</v>
      </c>
      <c r="AC346" s="141"/>
    </row>
    <row r="347" spans="1:29" ht="4.5" customHeight="1">
      <c r="A347" s="135"/>
      <c r="B347" s="138"/>
      <c r="C347" s="288"/>
      <c r="D347" s="290"/>
      <c r="E347" s="290"/>
      <c r="F347" s="290"/>
      <c r="G347" s="290"/>
      <c r="H347" s="290"/>
      <c r="I347" s="290"/>
      <c r="J347" s="291"/>
      <c r="M347" s="138"/>
      <c r="N347" s="139"/>
      <c r="P347" s="135"/>
      <c r="Q347" s="138"/>
      <c r="R347" s="288"/>
      <c r="S347" s="290"/>
      <c r="T347" s="290"/>
      <c r="U347" s="290"/>
      <c r="V347" s="290"/>
      <c r="W347" s="290"/>
      <c r="X347" s="290"/>
      <c r="Y347" s="291"/>
      <c r="AB347" s="138"/>
      <c r="AC347" s="139"/>
    </row>
    <row r="348" spans="1:29" ht="9.75" customHeight="1">
      <c r="A348" s="135"/>
      <c r="B348" s="138"/>
      <c r="C348" s="288"/>
      <c r="D348" s="290"/>
      <c r="E348" s="290"/>
      <c r="F348" s="290"/>
      <c r="G348" s="290"/>
      <c r="H348" s="290"/>
      <c r="I348" s="290"/>
      <c r="J348" s="291"/>
      <c r="L348" s="136"/>
      <c r="M348" s="1" t="s">
        <v>107</v>
      </c>
      <c r="N348" s="141"/>
      <c r="P348" s="135"/>
      <c r="Q348" s="138"/>
      <c r="R348" s="288"/>
      <c r="S348" s="290"/>
      <c r="T348" s="290"/>
      <c r="U348" s="290"/>
      <c r="V348" s="290"/>
      <c r="W348" s="290"/>
      <c r="X348" s="290"/>
      <c r="Y348" s="291"/>
      <c r="AA348" s="136"/>
      <c r="AB348" s="1" t="s">
        <v>107</v>
      </c>
      <c r="AC348" s="141"/>
    </row>
    <row r="349" spans="1:29" ht="4.5" customHeight="1">
      <c r="A349" s="135"/>
      <c r="B349" s="138"/>
      <c r="C349" s="288"/>
      <c r="D349" s="290"/>
      <c r="E349" s="290"/>
      <c r="F349" s="290"/>
      <c r="G349" s="290"/>
      <c r="H349" s="290"/>
      <c r="I349" s="290"/>
      <c r="J349" s="291"/>
      <c r="M349" s="138"/>
      <c r="N349" s="139"/>
      <c r="P349" s="135"/>
      <c r="Q349" s="138"/>
      <c r="R349" s="288"/>
      <c r="S349" s="290"/>
      <c r="T349" s="290"/>
      <c r="U349" s="290"/>
      <c r="V349" s="290"/>
      <c r="W349" s="290"/>
      <c r="X349" s="290"/>
      <c r="Y349" s="291"/>
      <c r="AB349" s="138"/>
      <c r="AC349" s="139"/>
    </row>
    <row r="350" spans="1:29" ht="9.75" customHeight="1">
      <c r="A350" s="135"/>
      <c r="B350" s="138"/>
      <c r="C350" s="288"/>
      <c r="D350" s="290"/>
      <c r="E350" s="290"/>
      <c r="F350" s="290"/>
      <c r="G350" s="290"/>
      <c r="H350" s="290"/>
      <c r="I350" s="290"/>
      <c r="J350" s="291"/>
      <c r="L350" s="142"/>
      <c r="M350" s="1" t="s">
        <v>107</v>
      </c>
      <c r="N350" s="141"/>
      <c r="P350" s="135"/>
      <c r="Q350" s="138"/>
      <c r="R350" s="288"/>
      <c r="S350" s="290"/>
      <c r="T350" s="290"/>
      <c r="U350" s="290"/>
      <c r="V350" s="290"/>
      <c r="W350" s="290"/>
      <c r="X350" s="290"/>
      <c r="Y350" s="291"/>
      <c r="AA350" s="142"/>
      <c r="AB350" s="1" t="s">
        <v>107</v>
      </c>
      <c r="AC350" s="141"/>
    </row>
    <row r="351" spans="1:29" ht="4.5" customHeight="1">
      <c r="A351" s="97"/>
      <c r="B351" s="98"/>
      <c r="C351" s="98"/>
      <c r="D351" s="98"/>
      <c r="E351" s="98"/>
      <c r="F351" s="98"/>
      <c r="G351" s="98"/>
      <c r="H351" s="98"/>
      <c r="I351" s="98"/>
      <c r="J351" s="139"/>
      <c r="L351" s="96"/>
      <c r="M351" s="143"/>
      <c r="N351" s="141"/>
      <c r="P351" s="97"/>
      <c r="Q351" s="98"/>
      <c r="R351" s="98"/>
      <c r="S351" s="98"/>
      <c r="T351" s="98"/>
      <c r="U351" s="98"/>
      <c r="V351" s="98"/>
      <c r="W351" s="98"/>
      <c r="X351" s="98"/>
      <c r="Y351" s="139"/>
      <c r="AA351" s="96"/>
      <c r="AB351" s="143"/>
      <c r="AC351" s="141"/>
    </row>
    <row r="352" spans="1:29" ht="12.75" customHeight="1">
      <c r="A352" s="95"/>
      <c r="B352" s="96"/>
      <c r="C352" s="96"/>
      <c r="D352" s="140" t="s">
        <v>108</v>
      </c>
      <c r="E352" s="96"/>
      <c r="F352" s="140"/>
      <c r="G352" s="140"/>
      <c r="H352" s="96"/>
      <c r="I352" s="96"/>
      <c r="J352" s="131"/>
      <c r="K352" s="96"/>
      <c r="L352" s="96"/>
      <c r="M352" s="96"/>
      <c r="N352" s="131"/>
      <c r="P352" s="95"/>
      <c r="Q352" s="96"/>
      <c r="R352" s="96"/>
      <c r="S352" s="140" t="s">
        <v>108</v>
      </c>
      <c r="T352" s="96"/>
      <c r="U352" s="140"/>
      <c r="V352" s="140"/>
      <c r="W352" s="96"/>
      <c r="X352" s="96"/>
      <c r="Y352" s="131"/>
      <c r="Z352" s="96"/>
      <c r="AA352" s="96"/>
      <c r="AB352" s="96"/>
      <c r="AC352" s="131"/>
    </row>
    <row r="353" spans="1:29" ht="4.5" customHeight="1">
      <c r="A353" s="135"/>
      <c r="B353" s="138"/>
      <c r="C353" s="138"/>
      <c r="D353" s="138"/>
      <c r="E353" s="138"/>
      <c r="F353" s="138"/>
      <c r="G353" s="138"/>
      <c r="H353" s="138"/>
      <c r="I353" s="138"/>
      <c r="J353" s="139"/>
      <c r="K353" s="138"/>
      <c r="L353" s="138"/>
      <c r="M353" s="138"/>
      <c r="N353" s="139"/>
      <c r="P353" s="135"/>
      <c r="Q353" s="138"/>
      <c r="R353" s="138"/>
      <c r="S353" s="138"/>
      <c r="T353" s="138"/>
      <c r="U353" s="138"/>
      <c r="V353" s="138"/>
      <c r="W353" s="138"/>
      <c r="X353" s="138"/>
      <c r="Y353" s="139"/>
      <c r="Z353" s="138"/>
      <c r="AA353" s="138"/>
      <c r="AB353" s="138"/>
      <c r="AC353" s="139"/>
    </row>
    <row r="354" spans="1:29" ht="9.75" customHeight="1">
      <c r="A354" s="135"/>
      <c r="B354" s="138"/>
      <c r="C354" s="138"/>
      <c r="D354" s="292"/>
      <c r="E354" s="293"/>
      <c r="F354" s="293"/>
      <c r="G354" s="293"/>
      <c r="H354" s="293"/>
      <c r="I354" s="293"/>
      <c r="J354" s="294"/>
      <c r="K354" s="138"/>
      <c r="L354" s="136"/>
      <c r="M354" s="1" t="s">
        <v>106</v>
      </c>
      <c r="N354" s="141"/>
      <c r="P354" s="135"/>
      <c r="Q354" s="138"/>
      <c r="R354" s="138"/>
      <c r="S354" s="292"/>
      <c r="T354" s="293"/>
      <c r="U354" s="293"/>
      <c r="V354" s="293"/>
      <c r="W354" s="293"/>
      <c r="X354" s="293"/>
      <c r="Y354" s="294"/>
      <c r="Z354" s="138"/>
      <c r="AA354" s="136"/>
      <c r="AB354" s="1" t="s">
        <v>106</v>
      </c>
      <c r="AC354" s="141"/>
    </row>
    <row r="355" spans="1:29" ht="4.5" customHeight="1">
      <c r="A355" s="135"/>
      <c r="B355" s="138"/>
      <c r="C355" s="138"/>
      <c r="D355" s="293"/>
      <c r="E355" s="293"/>
      <c r="F355" s="293"/>
      <c r="G355" s="293"/>
      <c r="H355" s="293"/>
      <c r="I355" s="293"/>
      <c r="J355" s="294"/>
      <c r="K355" s="138"/>
      <c r="L355" s="138"/>
      <c r="M355" s="138"/>
      <c r="N355" s="139"/>
      <c r="P355" s="135"/>
      <c r="Q355" s="138"/>
      <c r="R355" s="138"/>
      <c r="S355" s="293"/>
      <c r="T355" s="293"/>
      <c r="U355" s="293"/>
      <c r="V355" s="293"/>
      <c r="W355" s="293"/>
      <c r="X355" s="293"/>
      <c r="Y355" s="294"/>
      <c r="Z355" s="138"/>
      <c r="AA355" s="138"/>
      <c r="AB355" s="138"/>
      <c r="AC355" s="139"/>
    </row>
    <row r="356" spans="1:29" ht="9.75" customHeight="1">
      <c r="A356" s="135"/>
      <c r="B356" s="138"/>
      <c r="C356" s="138"/>
      <c r="D356" s="293"/>
      <c r="E356" s="293"/>
      <c r="F356" s="293"/>
      <c r="G356" s="293"/>
      <c r="H356" s="293"/>
      <c r="I356" s="293"/>
      <c r="J356" s="294"/>
      <c r="K356" s="138"/>
      <c r="L356" s="136"/>
      <c r="M356" s="1" t="s">
        <v>109</v>
      </c>
      <c r="N356" s="141"/>
      <c r="P356" s="135"/>
      <c r="Q356" s="138"/>
      <c r="R356" s="138"/>
      <c r="S356" s="293"/>
      <c r="T356" s="293"/>
      <c r="U356" s="293"/>
      <c r="V356" s="293"/>
      <c r="W356" s="293"/>
      <c r="X356" s="293"/>
      <c r="Y356" s="294"/>
      <c r="Z356" s="138"/>
      <c r="AA356" s="136"/>
      <c r="AB356" s="1" t="s">
        <v>109</v>
      </c>
      <c r="AC356" s="141"/>
    </row>
    <row r="357" spans="1:29" ht="4.5" customHeight="1">
      <c r="A357" s="97"/>
      <c r="B357" s="98"/>
      <c r="C357" s="98"/>
      <c r="D357" s="98"/>
      <c r="E357" s="98"/>
      <c r="F357" s="98"/>
      <c r="G357" s="98"/>
      <c r="H357" s="98"/>
      <c r="I357" s="98"/>
      <c r="J357" s="144"/>
      <c r="K357" s="98"/>
      <c r="L357" s="98"/>
      <c r="M357" s="98"/>
      <c r="N357" s="144"/>
      <c r="P357" s="97"/>
      <c r="Q357" s="98"/>
      <c r="R357" s="98"/>
      <c r="S357" s="98"/>
      <c r="T357" s="98"/>
      <c r="U357" s="98"/>
      <c r="V357" s="98"/>
      <c r="W357" s="98"/>
      <c r="X357" s="98"/>
      <c r="Y357" s="144"/>
      <c r="Z357" s="98"/>
      <c r="AA357" s="98"/>
      <c r="AB357" s="98"/>
      <c r="AC357" s="144"/>
    </row>
    <row r="358" spans="1:29" ht="4.5" customHeight="1">
      <c r="A358" s="138"/>
      <c r="B358" s="138"/>
      <c r="C358" s="138"/>
      <c r="D358" s="138"/>
      <c r="E358" s="138"/>
      <c r="F358" s="138"/>
      <c r="G358" s="138"/>
      <c r="H358" s="138"/>
      <c r="I358" s="138"/>
      <c r="J358" s="138"/>
      <c r="K358" s="138"/>
      <c r="L358" s="138"/>
      <c r="M358" s="138"/>
      <c r="N358" s="138"/>
      <c r="P358" s="138"/>
      <c r="Q358" s="138"/>
      <c r="R358" s="138"/>
      <c r="S358" s="138"/>
      <c r="T358" s="138"/>
      <c r="U358" s="138"/>
      <c r="V358" s="138"/>
      <c r="W358" s="138"/>
      <c r="X358" s="138"/>
      <c r="Y358" s="138"/>
      <c r="Z358" s="138"/>
      <c r="AA358" s="138"/>
      <c r="AB358" s="138"/>
      <c r="AC358" s="138"/>
    </row>
    <row r="359" spans="1:29" ht="12.75" customHeight="1">
      <c r="A359" s="301" t="s">
        <v>111</v>
      </c>
      <c r="B359" s="302"/>
      <c r="C359" s="303"/>
      <c r="D359" s="145" t="s">
        <v>64</v>
      </c>
      <c r="E359" s="146"/>
      <c r="F359" s="146"/>
      <c r="G359" s="146"/>
      <c r="H359" s="146"/>
      <c r="I359" s="146"/>
      <c r="J359" s="146"/>
      <c r="K359" s="146"/>
      <c r="L359" s="146"/>
      <c r="M359" s="146"/>
      <c r="N359" s="147"/>
      <c r="P359" s="301" t="s">
        <v>111</v>
      </c>
      <c r="Q359" s="302"/>
      <c r="R359" s="303"/>
      <c r="S359" s="145" t="s">
        <v>64</v>
      </c>
      <c r="T359" s="146"/>
      <c r="U359" s="146"/>
      <c r="V359" s="146"/>
      <c r="W359" s="146"/>
      <c r="X359" s="146"/>
      <c r="Y359" s="146"/>
      <c r="Z359" s="146"/>
      <c r="AA359" s="146"/>
      <c r="AB359" s="146"/>
      <c r="AC359" s="147"/>
    </row>
    <row r="360" spans="1:29" ht="12.75" customHeight="1">
      <c r="A360" s="304"/>
      <c r="B360" s="305"/>
      <c r="C360" s="306"/>
      <c r="D360" s="148" t="s">
        <v>66</v>
      </c>
      <c r="E360" s="149" t="s">
        <v>67</v>
      </c>
      <c r="F360" s="147"/>
      <c r="G360" s="150" t="s">
        <v>68</v>
      </c>
      <c r="H360" s="149" t="s">
        <v>69</v>
      </c>
      <c r="I360" s="151"/>
      <c r="J360" s="150" t="s">
        <v>70</v>
      </c>
      <c r="K360" s="149" t="s">
        <v>112</v>
      </c>
      <c r="L360" s="146"/>
      <c r="M360" s="147"/>
      <c r="N360" s="150" t="s">
        <v>113</v>
      </c>
      <c r="P360" s="304"/>
      <c r="Q360" s="305"/>
      <c r="R360" s="306"/>
      <c r="S360" s="148" t="s">
        <v>66</v>
      </c>
      <c r="T360" s="149" t="s">
        <v>67</v>
      </c>
      <c r="U360" s="147"/>
      <c r="V360" s="150" t="s">
        <v>68</v>
      </c>
      <c r="W360" s="149" t="s">
        <v>69</v>
      </c>
      <c r="X360" s="151"/>
      <c r="Y360" s="150" t="s">
        <v>70</v>
      </c>
      <c r="Z360" s="149" t="s">
        <v>112</v>
      </c>
      <c r="AA360" s="146"/>
      <c r="AB360" s="147"/>
      <c r="AC360" s="150" t="s">
        <v>113</v>
      </c>
    </row>
    <row r="361" spans="1:29" ht="18" customHeight="1">
      <c r="A361" s="95"/>
      <c r="B361" s="152">
        <v>1</v>
      </c>
      <c r="C361" s="152"/>
      <c r="D361" s="142"/>
      <c r="E361" s="96"/>
      <c r="F361" s="131"/>
      <c r="G361" s="131"/>
      <c r="H361" s="96"/>
      <c r="I361" s="131"/>
      <c r="J361" s="131"/>
      <c r="K361" s="153"/>
      <c r="L361" s="153"/>
      <c r="M361" s="154"/>
      <c r="N361" s="154"/>
      <c r="P361" s="95"/>
      <c r="Q361" s="152">
        <v>1</v>
      </c>
      <c r="R361" s="152"/>
      <c r="S361" s="142"/>
      <c r="T361" s="96"/>
      <c r="U361" s="131"/>
      <c r="V361" s="131"/>
      <c r="W361" s="96"/>
      <c r="X361" s="131"/>
      <c r="Y361" s="131"/>
      <c r="Z361" s="153"/>
      <c r="AA361" s="153"/>
      <c r="AB361" s="154"/>
      <c r="AC361" s="154"/>
    </row>
    <row r="362" spans="1:29" ht="18" customHeight="1">
      <c r="A362" s="155"/>
      <c r="B362" s="156">
        <v>2</v>
      </c>
      <c r="C362" s="156"/>
      <c r="D362" s="136"/>
      <c r="E362" s="63"/>
      <c r="F362" s="157"/>
      <c r="G362" s="157"/>
      <c r="H362" s="63"/>
      <c r="I362" s="157"/>
      <c r="J362" s="157"/>
      <c r="K362" s="158"/>
      <c r="L362" s="158"/>
      <c r="M362" s="159"/>
      <c r="N362" s="159"/>
      <c r="P362" s="155"/>
      <c r="Q362" s="156">
        <v>2</v>
      </c>
      <c r="R362" s="156"/>
      <c r="S362" s="136"/>
      <c r="T362" s="63"/>
      <c r="U362" s="157"/>
      <c r="V362" s="157"/>
      <c r="W362" s="63"/>
      <c r="X362" s="157"/>
      <c r="Y362" s="157"/>
      <c r="Z362" s="158"/>
      <c r="AA362" s="158"/>
      <c r="AB362" s="159"/>
      <c r="AC362" s="159"/>
    </row>
    <row r="363" spans="1:29" ht="9" customHeight="1">
      <c r="A363" s="96"/>
      <c r="B363" s="96"/>
      <c r="C363" s="96"/>
      <c r="D363" s="96"/>
      <c r="E363" s="96"/>
      <c r="F363" s="96"/>
      <c r="G363" s="96"/>
      <c r="H363" s="96"/>
      <c r="I363" s="96"/>
      <c r="J363" s="96"/>
      <c r="K363" s="96"/>
      <c r="L363" s="96"/>
      <c r="M363" s="96"/>
      <c r="N363" s="96"/>
      <c r="P363" s="96"/>
      <c r="Q363" s="96"/>
      <c r="R363" s="96"/>
      <c r="S363" s="96"/>
      <c r="T363" s="96"/>
      <c r="U363" s="96"/>
      <c r="V363" s="96"/>
      <c r="W363" s="96"/>
      <c r="X363" s="96"/>
      <c r="Y363" s="96"/>
      <c r="Z363" s="96"/>
      <c r="AA363" s="96"/>
      <c r="AB363" s="96"/>
      <c r="AC363" s="96"/>
    </row>
    <row r="364" spans="2:29" ht="18" customHeight="1">
      <c r="B364" s="160" t="s">
        <v>114</v>
      </c>
      <c r="D364" s="161"/>
      <c r="E364" s="161"/>
      <c r="F364" s="161"/>
      <c r="G364" s="161"/>
      <c r="I364" s="160" t="s">
        <v>115</v>
      </c>
      <c r="J364" s="161"/>
      <c r="K364" s="162" t="s">
        <v>48</v>
      </c>
      <c r="L364" s="161"/>
      <c r="M364" s="161"/>
      <c r="N364" s="162" t="s">
        <v>116</v>
      </c>
      <c r="Q364" s="160" t="s">
        <v>114</v>
      </c>
      <c r="S364" s="161"/>
      <c r="T364" s="161"/>
      <c r="U364" s="161"/>
      <c r="V364" s="161"/>
      <c r="X364" s="160" t="s">
        <v>115</v>
      </c>
      <c r="Y364" s="161"/>
      <c r="Z364" s="162" t="s">
        <v>48</v>
      </c>
      <c r="AA364" s="161"/>
      <c r="AB364" s="161"/>
      <c r="AC364" s="162" t="s">
        <v>116</v>
      </c>
    </row>
    <row r="365" ht="9.75" customHeight="1"/>
    <row r="366" spans="1:29" ht="9.75" customHeight="1">
      <c r="A366" s="163" t="s">
        <v>117</v>
      </c>
      <c r="B366" s="146"/>
      <c r="C366" s="146"/>
      <c r="D366" s="146"/>
      <c r="E366" s="146"/>
      <c r="F366" s="146"/>
      <c r="G366" s="146"/>
      <c r="H366" s="164" t="s">
        <v>118</v>
      </c>
      <c r="I366" s="146"/>
      <c r="J366" s="146"/>
      <c r="K366" s="146"/>
      <c r="L366" s="146"/>
      <c r="M366" s="146"/>
      <c r="N366" s="147"/>
      <c r="P366" s="163" t="s">
        <v>117</v>
      </c>
      <c r="Q366" s="146"/>
      <c r="R366" s="146"/>
      <c r="S366" s="146"/>
      <c r="T366" s="146"/>
      <c r="U366" s="146"/>
      <c r="V366" s="146"/>
      <c r="W366" s="164" t="s">
        <v>118</v>
      </c>
      <c r="X366" s="146"/>
      <c r="Y366" s="146"/>
      <c r="Z366" s="146"/>
      <c r="AA366" s="146"/>
      <c r="AB366" s="146"/>
      <c r="AC366" s="147"/>
    </row>
    <row r="367" spans="1:29" ht="15.75" customHeight="1">
      <c r="A367" s="165"/>
      <c r="B367" s="298"/>
      <c r="C367" s="299"/>
      <c r="D367" s="299"/>
      <c r="E367" s="299"/>
      <c r="F367" s="299"/>
      <c r="G367" s="300"/>
      <c r="H367" s="166"/>
      <c r="I367" s="138"/>
      <c r="J367" s="138"/>
      <c r="K367" s="138"/>
      <c r="L367" s="138"/>
      <c r="M367" s="138"/>
      <c r="N367" s="139"/>
      <c r="P367" s="165"/>
      <c r="Q367" s="298"/>
      <c r="R367" s="299"/>
      <c r="S367" s="299"/>
      <c r="T367" s="299"/>
      <c r="U367" s="299"/>
      <c r="V367" s="300"/>
      <c r="W367" s="166"/>
      <c r="X367" s="138"/>
      <c r="Y367" s="138"/>
      <c r="Z367" s="138"/>
      <c r="AA367" s="138"/>
      <c r="AB367" s="138"/>
      <c r="AC367" s="139"/>
    </row>
    <row r="368" spans="1:29" ht="9.75" customHeight="1">
      <c r="A368" s="167" t="s">
        <v>119</v>
      </c>
      <c r="B368" s="96"/>
      <c r="C368" s="96"/>
      <c r="D368" s="96"/>
      <c r="E368" s="96"/>
      <c r="F368" s="96"/>
      <c r="G368" s="131"/>
      <c r="H368" s="168" t="s">
        <v>120</v>
      </c>
      <c r="I368" s="63"/>
      <c r="J368" s="157"/>
      <c r="K368" s="63"/>
      <c r="L368" s="169" t="s">
        <v>121</v>
      </c>
      <c r="M368" s="63"/>
      <c r="N368" s="157"/>
      <c r="P368" s="167" t="s">
        <v>119</v>
      </c>
      <c r="Q368" s="96"/>
      <c r="R368" s="96"/>
      <c r="S368" s="96"/>
      <c r="T368" s="96"/>
      <c r="U368" s="96"/>
      <c r="V368" s="131"/>
      <c r="W368" s="168" t="s">
        <v>120</v>
      </c>
      <c r="X368" s="63"/>
      <c r="Y368" s="157"/>
      <c r="Z368" s="63"/>
      <c r="AA368" s="169" t="s">
        <v>121</v>
      </c>
      <c r="AB368" s="63"/>
      <c r="AC368" s="157"/>
    </row>
    <row r="369" spans="1:29" ht="19.5" customHeight="1">
      <c r="A369" s="97"/>
      <c r="B369" s="298"/>
      <c r="C369" s="299"/>
      <c r="D369" s="299"/>
      <c r="E369" s="299"/>
      <c r="F369" s="299"/>
      <c r="G369" s="300"/>
      <c r="H369" s="97"/>
      <c r="I369" s="98"/>
      <c r="J369" s="157"/>
      <c r="K369" s="98"/>
      <c r="L369" s="98"/>
      <c r="M369" s="98"/>
      <c r="N369" s="144"/>
      <c r="P369" s="97"/>
      <c r="Q369" s="298"/>
      <c r="R369" s="299"/>
      <c r="S369" s="299"/>
      <c r="T369" s="299"/>
      <c r="U369" s="299"/>
      <c r="V369" s="300"/>
      <c r="W369" s="97"/>
      <c r="X369" s="98"/>
      <c r="Y369" s="157"/>
      <c r="Z369" s="98"/>
      <c r="AA369" s="98"/>
      <c r="AB369" s="98"/>
      <c r="AC369" s="144"/>
    </row>
    <row r="370" spans="1:29" ht="12.75" customHeight="1">
      <c r="A370" t="str">
        <f>$A$52</f>
        <v>Offenburg</v>
      </c>
      <c r="M370" s="311">
        <f>$M$52</f>
        <v>40677</v>
      </c>
      <c r="N370" s="270"/>
      <c r="P370" t="str">
        <f>$A$52</f>
        <v>Offenburg</v>
      </c>
      <c r="AB370" s="311">
        <f>$M$52</f>
        <v>40677</v>
      </c>
      <c r="AC370" s="270">
        <f>M370</f>
        <v>40677</v>
      </c>
    </row>
    <row r="372" spans="1:29" ht="24" customHeight="1">
      <c r="A372" s="128" t="str">
        <f>A319</f>
        <v>Schiedrichterzettel - Runde 4</v>
      </c>
      <c r="B372" s="129"/>
      <c r="C372" s="129"/>
      <c r="D372" s="129"/>
      <c r="E372" s="129"/>
      <c r="F372" s="129"/>
      <c r="G372" s="129"/>
      <c r="H372" s="129"/>
      <c r="I372" s="129"/>
      <c r="J372" s="129"/>
      <c r="K372" s="129"/>
      <c r="L372" s="129"/>
      <c r="M372" s="129"/>
      <c r="N372" s="129"/>
      <c r="P372" s="170"/>
      <c r="Q372" s="171"/>
      <c r="R372" s="171"/>
      <c r="S372" s="171"/>
      <c r="T372" s="171"/>
      <c r="U372" s="171"/>
      <c r="V372" s="171"/>
      <c r="W372" s="171"/>
      <c r="X372" s="171"/>
      <c r="Y372" s="171"/>
      <c r="Z372" s="171"/>
      <c r="AA372" s="171"/>
      <c r="AB372" s="171"/>
      <c r="AC372" s="171"/>
    </row>
    <row r="373" spans="1:29" ht="15.75" customHeight="1">
      <c r="A373" s="130" t="s">
        <v>97</v>
      </c>
      <c r="B373" s="96"/>
      <c r="C373" s="96"/>
      <c r="D373" s="131"/>
      <c r="E373" s="132" t="s">
        <v>98</v>
      </c>
      <c r="F373" s="96"/>
      <c r="G373" s="131"/>
      <c r="H373" s="130" t="s">
        <v>99</v>
      </c>
      <c r="I373" s="96"/>
      <c r="J373" s="132"/>
      <c r="K373" s="131"/>
      <c r="L373" s="132" t="s">
        <v>100</v>
      </c>
      <c r="M373" s="96"/>
      <c r="N373" s="131"/>
      <c r="P373" s="172"/>
      <c r="Q373" s="138"/>
      <c r="R373" s="138"/>
      <c r="S373" s="138"/>
      <c r="T373" s="172"/>
      <c r="U373" s="138"/>
      <c r="V373" s="138"/>
      <c r="W373" s="172"/>
      <c r="X373" s="138"/>
      <c r="Y373" s="172"/>
      <c r="Z373" s="138"/>
      <c r="AA373" s="172"/>
      <c r="AB373" s="138"/>
      <c r="AC373" s="138"/>
    </row>
    <row r="374" spans="1:29" ht="18" customHeight="1">
      <c r="A374" s="97"/>
      <c r="B374" s="98"/>
      <c r="C374" s="284">
        <f>$C$3</f>
        <v>40677</v>
      </c>
      <c r="D374" s="281"/>
      <c r="E374" s="98"/>
      <c r="F374" s="280"/>
      <c r="G374" s="281"/>
      <c r="H374" s="282" t="str">
        <f>$H$3</f>
        <v>Gruppe C</v>
      </c>
      <c r="I374" s="283"/>
      <c r="J374" s="283"/>
      <c r="K374" s="281"/>
      <c r="L374" s="282"/>
      <c r="M374" s="283"/>
      <c r="N374" s="281"/>
      <c r="P374" s="138"/>
      <c r="Q374" s="138"/>
      <c r="R374" s="285"/>
      <c r="S374" s="286"/>
      <c r="T374" s="138"/>
      <c r="U374" s="312"/>
      <c r="V374" s="286"/>
      <c r="W374" s="286"/>
      <c r="X374" s="286"/>
      <c r="Y374" s="286"/>
      <c r="Z374" s="286"/>
      <c r="AA374" s="286"/>
      <c r="AB374" s="286"/>
      <c r="AC374" s="286"/>
    </row>
    <row r="375" spans="1:29" ht="24.75" customHeight="1">
      <c r="A375" s="134"/>
      <c r="B375" s="133" t="str">
        <f>$B$4</f>
        <v>BaWü JG-RLT Top24</v>
      </c>
      <c r="L375" s="295" t="str">
        <f>$L$4</f>
        <v>Jungen U12</v>
      </c>
      <c r="M375" s="295"/>
      <c r="N375" s="295"/>
      <c r="P375" s="174"/>
      <c r="Q375" s="175"/>
      <c r="R375" s="138"/>
      <c r="S375" s="138"/>
      <c r="T375" s="138"/>
      <c r="U375" s="138"/>
      <c r="V375" s="138"/>
      <c r="W375" s="138"/>
      <c r="X375" s="138"/>
      <c r="Y375" s="138"/>
      <c r="Z375" s="138"/>
      <c r="AA375" s="313"/>
      <c r="AB375" s="313"/>
      <c r="AC375" s="313"/>
    </row>
    <row r="376" spans="1:29" ht="4.5" customHeight="1">
      <c r="A376" s="95"/>
      <c r="B376" s="96"/>
      <c r="C376" s="96"/>
      <c r="D376" s="96"/>
      <c r="E376" s="96"/>
      <c r="F376" s="96"/>
      <c r="G376" s="96"/>
      <c r="H376" s="96"/>
      <c r="I376" s="96"/>
      <c r="J376" s="96"/>
      <c r="K376" s="96"/>
      <c r="L376" s="96"/>
      <c r="M376" s="96"/>
      <c r="N376" s="131"/>
      <c r="P376" s="138"/>
      <c r="Q376" s="138"/>
      <c r="R376" s="138"/>
      <c r="S376" s="138"/>
      <c r="T376" s="138"/>
      <c r="U376" s="138"/>
      <c r="V376" s="138"/>
      <c r="W376" s="138"/>
      <c r="X376" s="138"/>
      <c r="Y376" s="138"/>
      <c r="Z376" s="138"/>
      <c r="AA376" s="138"/>
      <c r="AB376" s="138"/>
      <c r="AC376" s="138"/>
    </row>
    <row r="377" spans="1:29" ht="9.75" customHeight="1">
      <c r="A377" s="135"/>
      <c r="B377" s="136"/>
      <c r="C377" s="137" t="s">
        <v>101</v>
      </c>
      <c r="D377" s="137"/>
      <c r="E377" s="136"/>
      <c r="F377" s="137" t="s">
        <v>102</v>
      </c>
      <c r="G377" s="137"/>
      <c r="H377" s="136"/>
      <c r="I377" s="137" t="s">
        <v>103</v>
      </c>
      <c r="J377" s="137"/>
      <c r="K377" s="137"/>
      <c r="M377" s="138"/>
      <c r="N377" s="139"/>
      <c r="P377" s="138"/>
      <c r="Q377" s="138"/>
      <c r="R377" s="1"/>
      <c r="S377" s="1"/>
      <c r="T377" s="138"/>
      <c r="U377" s="1"/>
      <c r="V377" s="1"/>
      <c r="W377" s="138"/>
      <c r="X377" s="1"/>
      <c r="Y377" s="1"/>
      <c r="Z377" s="1"/>
      <c r="AA377" s="138"/>
      <c r="AB377" s="138"/>
      <c r="AC377" s="138"/>
    </row>
    <row r="378" spans="1:29" ht="4.5" customHeight="1">
      <c r="A378" s="135"/>
      <c r="M378" s="138"/>
      <c r="N378" s="139"/>
      <c r="P378" s="138"/>
      <c r="Q378" s="138"/>
      <c r="R378" s="138"/>
      <c r="S378" s="138"/>
      <c r="T378" s="138"/>
      <c r="U378" s="138"/>
      <c r="V378" s="138"/>
      <c r="W378" s="138"/>
      <c r="X378" s="138"/>
      <c r="Y378" s="138"/>
      <c r="Z378" s="138"/>
      <c r="AA378" s="138"/>
      <c r="AB378" s="138"/>
      <c r="AC378" s="138"/>
    </row>
    <row r="379" spans="1:29" ht="12.75" customHeight="1">
      <c r="A379" s="95"/>
      <c r="B379" s="96"/>
      <c r="C379" s="140" t="s">
        <v>104</v>
      </c>
      <c r="D379" s="140" t="s">
        <v>105</v>
      </c>
      <c r="E379" s="96"/>
      <c r="F379" s="140"/>
      <c r="G379" s="140"/>
      <c r="H379" s="96"/>
      <c r="I379" s="96"/>
      <c r="J379" s="131"/>
      <c r="M379" s="138"/>
      <c r="N379" s="139"/>
      <c r="P379" s="138"/>
      <c r="Q379" s="138"/>
      <c r="R379" s="1"/>
      <c r="S379" s="1"/>
      <c r="T379" s="138"/>
      <c r="U379" s="1"/>
      <c r="V379" s="1"/>
      <c r="W379" s="138"/>
      <c r="X379" s="138"/>
      <c r="Y379" s="138"/>
      <c r="Z379" s="138"/>
      <c r="AA379" s="138"/>
      <c r="AB379" s="138"/>
      <c r="AC379" s="138"/>
    </row>
    <row r="380" spans="1:29" ht="4.5" customHeight="1">
      <c r="A380" s="135"/>
      <c r="B380" s="138"/>
      <c r="C380" s="1"/>
      <c r="D380" s="1"/>
      <c r="E380" s="138"/>
      <c r="F380" s="1"/>
      <c r="G380" s="1"/>
      <c r="H380" s="138"/>
      <c r="I380" s="138"/>
      <c r="J380" s="139"/>
      <c r="M380" s="138"/>
      <c r="N380" s="139"/>
      <c r="P380" s="138"/>
      <c r="Q380" s="138"/>
      <c r="R380" s="1"/>
      <c r="S380" s="1"/>
      <c r="T380" s="138"/>
      <c r="U380" s="1"/>
      <c r="V380" s="1"/>
      <c r="W380" s="138"/>
      <c r="X380" s="138"/>
      <c r="Y380" s="138"/>
      <c r="Z380" s="138"/>
      <c r="AA380" s="138"/>
      <c r="AB380" s="138"/>
      <c r="AC380" s="138"/>
    </row>
    <row r="381" spans="1:29" ht="9.75" customHeight="1">
      <c r="A381" s="135"/>
      <c r="B381" s="138"/>
      <c r="C381" s="287">
        <f>Raster!B27</f>
        <v>88</v>
      </c>
      <c r="D381" s="289" t="str">
        <f>Raster!C27</f>
        <v>Schweizer, Tim</v>
      </c>
      <c r="E381" s="290"/>
      <c r="F381" s="290"/>
      <c r="G381" s="290"/>
      <c r="H381" s="290"/>
      <c r="I381" s="290"/>
      <c r="J381" s="291"/>
      <c r="L381" s="136"/>
      <c r="M381" s="1" t="s">
        <v>106</v>
      </c>
      <c r="N381" s="141"/>
      <c r="P381" s="138"/>
      <c r="Q381" s="138"/>
      <c r="R381" s="287"/>
      <c r="S381" s="309"/>
      <c r="T381" s="310"/>
      <c r="U381" s="310"/>
      <c r="V381" s="310"/>
      <c r="W381" s="310"/>
      <c r="X381" s="310"/>
      <c r="Y381" s="310"/>
      <c r="Z381" s="138"/>
      <c r="AA381" s="138"/>
      <c r="AB381" s="1"/>
      <c r="AC381" s="1"/>
    </row>
    <row r="382" spans="1:29" ht="4.5" customHeight="1">
      <c r="A382" s="135"/>
      <c r="B382" s="138"/>
      <c r="C382" s="288"/>
      <c r="D382" s="290"/>
      <c r="E382" s="290"/>
      <c r="F382" s="290"/>
      <c r="G382" s="290"/>
      <c r="H382" s="290"/>
      <c r="I382" s="290"/>
      <c r="J382" s="291"/>
      <c r="M382" s="138"/>
      <c r="N382" s="139"/>
      <c r="P382" s="138"/>
      <c r="Q382" s="138"/>
      <c r="R382" s="308"/>
      <c r="S382" s="310"/>
      <c r="T382" s="310"/>
      <c r="U382" s="310"/>
      <c r="V382" s="310"/>
      <c r="W382" s="310"/>
      <c r="X382" s="310"/>
      <c r="Y382" s="310"/>
      <c r="Z382" s="138"/>
      <c r="AA382" s="138"/>
      <c r="AB382" s="138"/>
      <c r="AC382" s="138"/>
    </row>
    <row r="383" spans="1:29" ht="9.75" customHeight="1">
      <c r="A383" s="135"/>
      <c r="B383" s="138"/>
      <c r="C383" s="288"/>
      <c r="D383" s="290"/>
      <c r="E383" s="290"/>
      <c r="F383" s="290"/>
      <c r="G383" s="290"/>
      <c r="H383" s="290"/>
      <c r="I383" s="290"/>
      <c r="J383" s="291"/>
      <c r="L383" s="136"/>
      <c r="M383" s="1" t="s">
        <v>107</v>
      </c>
      <c r="N383" s="141"/>
      <c r="P383" s="138"/>
      <c r="Q383" s="138"/>
      <c r="R383" s="308"/>
      <c r="S383" s="310"/>
      <c r="T383" s="310"/>
      <c r="U383" s="310"/>
      <c r="V383" s="310"/>
      <c r="W383" s="310"/>
      <c r="X383" s="310"/>
      <c r="Y383" s="310"/>
      <c r="Z383" s="138"/>
      <c r="AA383" s="138"/>
      <c r="AB383" s="1"/>
      <c r="AC383" s="1"/>
    </row>
    <row r="384" spans="1:29" ht="4.5" customHeight="1">
      <c r="A384" s="135"/>
      <c r="B384" s="138"/>
      <c r="C384" s="288"/>
      <c r="D384" s="290"/>
      <c r="E384" s="290"/>
      <c r="F384" s="290"/>
      <c r="G384" s="290"/>
      <c r="H384" s="290"/>
      <c r="I384" s="290"/>
      <c r="J384" s="291"/>
      <c r="M384" s="138"/>
      <c r="N384" s="139"/>
      <c r="P384" s="138"/>
      <c r="Q384" s="138"/>
      <c r="R384" s="308"/>
      <c r="S384" s="310"/>
      <c r="T384" s="310"/>
      <c r="U384" s="310"/>
      <c r="V384" s="310"/>
      <c r="W384" s="310"/>
      <c r="X384" s="310"/>
      <c r="Y384" s="310"/>
      <c r="Z384" s="138"/>
      <c r="AA384" s="138"/>
      <c r="AB384" s="138"/>
      <c r="AC384" s="138"/>
    </row>
    <row r="385" spans="1:29" ht="9.75" customHeight="1">
      <c r="A385" s="135"/>
      <c r="B385" s="138"/>
      <c r="C385" s="288"/>
      <c r="D385" s="290"/>
      <c r="E385" s="290"/>
      <c r="F385" s="290"/>
      <c r="G385" s="290"/>
      <c r="H385" s="290"/>
      <c r="I385" s="290"/>
      <c r="J385" s="291"/>
      <c r="L385" s="142"/>
      <c r="M385" s="1" t="s">
        <v>107</v>
      </c>
      <c r="N385" s="141"/>
      <c r="P385" s="138"/>
      <c r="Q385" s="138"/>
      <c r="R385" s="308"/>
      <c r="S385" s="310"/>
      <c r="T385" s="310"/>
      <c r="U385" s="310"/>
      <c r="V385" s="310"/>
      <c r="W385" s="310"/>
      <c r="X385" s="310"/>
      <c r="Y385" s="310"/>
      <c r="Z385" s="138"/>
      <c r="AA385" s="138"/>
      <c r="AB385" s="1"/>
      <c r="AC385" s="1"/>
    </row>
    <row r="386" spans="1:29" ht="4.5" customHeight="1">
      <c r="A386" s="97"/>
      <c r="B386" s="98"/>
      <c r="C386" s="98"/>
      <c r="D386" s="98"/>
      <c r="E386" s="98"/>
      <c r="F386" s="98"/>
      <c r="G386" s="98"/>
      <c r="H386" s="98"/>
      <c r="I386" s="98"/>
      <c r="J386" s="139"/>
      <c r="L386" s="96"/>
      <c r="M386" s="143"/>
      <c r="N386" s="141"/>
      <c r="P386" s="138"/>
      <c r="Q386" s="138"/>
      <c r="R386" s="138"/>
      <c r="S386" s="138"/>
      <c r="T386" s="138"/>
      <c r="U386" s="138"/>
      <c r="V386" s="138"/>
      <c r="W386" s="138"/>
      <c r="X386" s="138"/>
      <c r="Y386" s="138"/>
      <c r="Z386" s="138"/>
      <c r="AA386" s="138"/>
      <c r="AB386" s="1"/>
      <c r="AC386" s="1"/>
    </row>
    <row r="387" spans="1:29" ht="12.75" customHeight="1">
      <c r="A387" s="95"/>
      <c r="B387" s="96"/>
      <c r="C387" s="96"/>
      <c r="D387" s="140" t="s">
        <v>108</v>
      </c>
      <c r="E387" s="96"/>
      <c r="F387" s="140"/>
      <c r="G387" s="140"/>
      <c r="H387" s="96"/>
      <c r="I387" s="96"/>
      <c r="J387" s="131"/>
      <c r="K387" s="96"/>
      <c r="L387" s="96"/>
      <c r="M387" s="96"/>
      <c r="N387" s="131"/>
      <c r="P387" s="138"/>
      <c r="Q387" s="138"/>
      <c r="R387" s="138"/>
      <c r="S387" s="1"/>
      <c r="T387" s="138"/>
      <c r="U387" s="1"/>
      <c r="V387" s="1"/>
      <c r="W387" s="138"/>
      <c r="X387" s="138"/>
      <c r="Y387" s="138"/>
      <c r="Z387" s="138"/>
      <c r="AA387" s="138"/>
      <c r="AB387" s="138"/>
      <c r="AC387" s="138"/>
    </row>
    <row r="388" spans="1:29" ht="4.5" customHeight="1">
      <c r="A388" s="135"/>
      <c r="B388" s="138"/>
      <c r="C388" s="138"/>
      <c r="D388" s="138"/>
      <c r="E388" s="138"/>
      <c r="F388" s="138"/>
      <c r="G388" s="138"/>
      <c r="H388" s="138"/>
      <c r="I388" s="138"/>
      <c r="J388" s="139"/>
      <c r="K388" s="138"/>
      <c r="L388" s="138"/>
      <c r="M388" s="138"/>
      <c r="N388" s="139"/>
      <c r="P388" s="138"/>
      <c r="Q388" s="138"/>
      <c r="R388" s="138"/>
      <c r="S388" s="138"/>
      <c r="T388" s="138"/>
      <c r="U388" s="138"/>
      <c r="V388" s="138"/>
      <c r="W388" s="138"/>
      <c r="X388" s="138"/>
      <c r="Y388" s="138"/>
      <c r="Z388" s="138"/>
      <c r="AA388" s="138"/>
      <c r="AB388" s="138"/>
      <c r="AC388" s="138"/>
    </row>
    <row r="389" spans="1:29" ht="9.75" customHeight="1">
      <c r="A389" s="135"/>
      <c r="B389" s="138"/>
      <c r="C389" s="138"/>
      <c r="D389" s="292"/>
      <c r="E389" s="293"/>
      <c r="F389" s="293"/>
      <c r="G389" s="293"/>
      <c r="H389" s="293"/>
      <c r="I389" s="293"/>
      <c r="J389" s="294"/>
      <c r="K389" s="138"/>
      <c r="L389" s="136"/>
      <c r="M389" s="1" t="s">
        <v>106</v>
      </c>
      <c r="N389" s="141"/>
      <c r="P389" s="138"/>
      <c r="Q389" s="138"/>
      <c r="R389" s="138"/>
      <c r="S389" s="292"/>
      <c r="T389" s="292"/>
      <c r="U389" s="292"/>
      <c r="V389" s="292"/>
      <c r="W389" s="292"/>
      <c r="X389" s="292"/>
      <c r="Y389" s="292"/>
      <c r="Z389" s="138"/>
      <c r="AA389" s="138"/>
      <c r="AB389" s="1"/>
      <c r="AC389" s="1"/>
    </row>
    <row r="390" spans="1:29" ht="4.5" customHeight="1">
      <c r="A390" s="135"/>
      <c r="B390" s="138"/>
      <c r="C390" s="138"/>
      <c r="D390" s="293"/>
      <c r="E390" s="293"/>
      <c r="F390" s="293"/>
      <c r="G390" s="293"/>
      <c r="H390" s="293"/>
      <c r="I390" s="293"/>
      <c r="J390" s="294"/>
      <c r="K390" s="138"/>
      <c r="L390" s="138"/>
      <c r="M390" s="138"/>
      <c r="N390" s="139"/>
      <c r="P390" s="138"/>
      <c r="Q390" s="138"/>
      <c r="R390" s="138"/>
      <c r="S390" s="292"/>
      <c r="T390" s="292"/>
      <c r="U390" s="292"/>
      <c r="V390" s="292"/>
      <c r="W390" s="292"/>
      <c r="X390" s="292"/>
      <c r="Y390" s="292"/>
      <c r="Z390" s="138"/>
      <c r="AA390" s="138"/>
      <c r="AB390" s="138"/>
      <c r="AC390" s="138"/>
    </row>
    <row r="391" spans="1:29" ht="9.75" customHeight="1">
      <c r="A391" s="135"/>
      <c r="B391" s="138"/>
      <c r="C391" s="138"/>
      <c r="D391" s="293"/>
      <c r="E391" s="293"/>
      <c r="F391" s="293"/>
      <c r="G391" s="293"/>
      <c r="H391" s="293"/>
      <c r="I391" s="293"/>
      <c r="J391" s="294"/>
      <c r="K391" s="138"/>
      <c r="L391" s="136"/>
      <c r="M391" s="1" t="s">
        <v>109</v>
      </c>
      <c r="N391" s="141"/>
      <c r="P391" s="138"/>
      <c r="Q391" s="138"/>
      <c r="R391" s="138"/>
      <c r="S391" s="292"/>
      <c r="T391" s="292"/>
      <c r="U391" s="292"/>
      <c r="V391" s="292"/>
      <c r="W391" s="292"/>
      <c r="X391" s="292"/>
      <c r="Y391" s="292"/>
      <c r="Z391" s="138"/>
      <c r="AA391" s="138"/>
      <c r="AB391" s="1"/>
      <c r="AC391" s="1"/>
    </row>
    <row r="392" spans="1:29" ht="4.5" customHeight="1">
      <c r="A392" s="97"/>
      <c r="B392" s="98"/>
      <c r="C392" s="98"/>
      <c r="D392" s="98"/>
      <c r="E392" s="98"/>
      <c r="F392" s="98"/>
      <c r="G392" s="98"/>
      <c r="H392" s="98"/>
      <c r="I392" s="98"/>
      <c r="J392" s="144"/>
      <c r="K392" s="98"/>
      <c r="L392" s="98"/>
      <c r="M392" s="98"/>
      <c r="N392" s="139"/>
      <c r="P392" s="138"/>
      <c r="Q392" s="138"/>
      <c r="R392" s="138"/>
      <c r="S392" s="138"/>
      <c r="T392" s="138"/>
      <c r="U392" s="138"/>
      <c r="V392" s="138"/>
      <c r="W392" s="138"/>
      <c r="X392" s="138"/>
      <c r="Y392" s="138"/>
      <c r="Z392" s="138"/>
      <c r="AA392" s="138"/>
      <c r="AB392" s="138"/>
      <c r="AC392" s="138"/>
    </row>
    <row r="393" spans="13:29" ht="4.5" customHeight="1">
      <c r="M393" s="138"/>
      <c r="N393" s="63"/>
      <c r="P393" s="138"/>
      <c r="Q393" s="138"/>
      <c r="R393" s="138"/>
      <c r="S393" s="138"/>
      <c r="T393" s="138"/>
      <c r="U393" s="138"/>
      <c r="V393" s="138"/>
      <c r="W393" s="138"/>
      <c r="X393" s="138"/>
      <c r="Y393" s="138"/>
      <c r="Z393" s="138"/>
      <c r="AA393" s="138"/>
      <c r="AB393" s="138"/>
      <c r="AC393" s="138"/>
    </row>
    <row r="394" spans="1:29" ht="4.5" customHeight="1">
      <c r="A394" s="95"/>
      <c r="B394" s="96"/>
      <c r="C394" s="96"/>
      <c r="D394" s="96"/>
      <c r="E394" s="96"/>
      <c r="F394" s="96"/>
      <c r="G394" s="96"/>
      <c r="H394" s="96"/>
      <c r="I394" s="96"/>
      <c r="J394" s="96"/>
      <c r="K394" s="96"/>
      <c r="L394" s="96"/>
      <c r="M394" s="96"/>
      <c r="N394" s="139"/>
      <c r="P394" s="138"/>
      <c r="Q394" s="138"/>
      <c r="R394" s="138"/>
      <c r="S394" s="138"/>
      <c r="T394" s="138"/>
      <c r="U394" s="138"/>
      <c r="V394" s="138"/>
      <c r="W394" s="138"/>
      <c r="X394" s="138"/>
      <c r="Y394" s="138"/>
      <c r="Z394" s="138"/>
      <c r="AA394" s="138"/>
      <c r="AB394" s="138"/>
      <c r="AC394" s="138"/>
    </row>
    <row r="395" spans="1:29" ht="9.75" customHeight="1">
      <c r="A395" s="135"/>
      <c r="B395" s="136"/>
      <c r="C395" s="137" t="s">
        <v>101</v>
      </c>
      <c r="D395" s="137"/>
      <c r="E395" s="136"/>
      <c r="F395" s="137" t="s">
        <v>102</v>
      </c>
      <c r="G395" s="137"/>
      <c r="H395" s="136"/>
      <c r="I395" s="137" t="s">
        <v>103</v>
      </c>
      <c r="J395" s="137"/>
      <c r="K395" s="137"/>
      <c r="M395" s="138"/>
      <c r="N395" s="139"/>
      <c r="P395" s="138"/>
      <c r="Q395" s="138"/>
      <c r="R395" s="1"/>
      <c r="S395" s="1"/>
      <c r="T395" s="138"/>
      <c r="U395" s="1"/>
      <c r="V395" s="1"/>
      <c r="W395" s="138"/>
      <c r="X395" s="1"/>
      <c r="Y395" s="1"/>
      <c r="Z395" s="1"/>
      <c r="AA395" s="138"/>
      <c r="AB395" s="138"/>
      <c r="AC395" s="138"/>
    </row>
    <row r="396" spans="1:29" ht="4.5" customHeight="1">
      <c r="A396" s="135"/>
      <c r="M396" s="138"/>
      <c r="N396" s="139"/>
      <c r="P396" s="138"/>
      <c r="Q396" s="138"/>
      <c r="R396" s="138"/>
      <c r="S396" s="138"/>
      <c r="T396" s="138"/>
      <c r="U396" s="138"/>
      <c r="V396" s="138"/>
      <c r="W396" s="138"/>
      <c r="X396" s="138"/>
      <c r="Y396" s="138"/>
      <c r="Z396" s="138"/>
      <c r="AA396" s="138"/>
      <c r="AB396" s="138"/>
      <c r="AC396" s="138"/>
    </row>
    <row r="397" spans="1:29" ht="12.75" customHeight="1">
      <c r="A397" s="95"/>
      <c r="B397" s="96"/>
      <c r="C397" s="140" t="s">
        <v>104</v>
      </c>
      <c r="D397" s="140" t="s">
        <v>110</v>
      </c>
      <c r="E397" s="96"/>
      <c r="F397" s="140"/>
      <c r="G397" s="140"/>
      <c r="H397" s="96"/>
      <c r="I397" s="96"/>
      <c r="J397" s="131"/>
      <c r="M397" s="138"/>
      <c r="N397" s="139"/>
      <c r="P397" s="138"/>
      <c r="Q397" s="138"/>
      <c r="R397" s="1"/>
      <c r="S397" s="1"/>
      <c r="T397" s="138"/>
      <c r="U397" s="1"/>
      <c r="V397" s="1"/>
      <c r="W397" s="138"/>
      <c r="X397" s="138"/>
      <c r="Y397" s="138"/>
      <c r="Z397" s="138"/>
      <c r="AA397" s="138"/>
      <c r="AB397" s="138"/>
      <c r="AC397" s="138"/>
    </row>
    <row r="398" spans="1:29" ht="4.5" customHeight="1">
      <c r="A398" s="135"/>
      <c r="B398" s="138"/>
      <c r="C398" s="1"/>
      <c r="D398" s="1"/>
      <c r="E398" s="138"/>
      <c r="F398" s="1"/>
      <c r="G398" s="1"/>
      <c r="H398" s="138"/>
      <c r="I398" s="138"/>
      <c r="J398" s="139"/>
      <c r="M398" s="138"/>
      <c r="N398" s="139"/>
      <c r="P398" s="138"/>
      <c r="Q398" s="138"/>
      <c r="R398" s="1"/>
      <c r="S398" s="1"/>
      <c r="T398" s="138"/>
      <c r="U398" s="1"/>
      <c r="V398" s="1"/>
      <c r="W398" s="138"/>
      <c r="X398" s="138"/>
      <c r="Y398" s="138"/>
      <c r="Z398" s="138"/>
      <c r="AA398" s="138"/>
      <c r="AB398" s="138"/>
      <c r="AC398" s="138"/>
    </row>
    <row r="399" spans="1:29" ht="9.75" customHeight="1">
      <c r="A399" s="135"/>
      <c r="B399" s="138"/>
      <c r="C399" s="287">
        <f>Raster!B28</f>
        <v>89</v>
      </c>
      <c r="D399" s="289" t="str">
        <f>Raster!C28</f>
        <v>Heß, Alexander</v>
      </c>
      <c r="E399" s="290"/>
      <c r="F399" s="290"/>
      <c r="G399" s="290"/>
      <c r="H399" s="290"/>
      <c r="I399" s="290"/>
      <c r="J399" s="291"/>
      <c r="L399" s="136"/>
      <c r="M399" s="1" t="s">
        <v>106</v>
      </c>
      <c r="N399" s="141"/>
      <c r="P399" s="138"/>
      <c r="Q399" s="138"/>
      <c r="R399" s="287"/>
      <c r="S399" s="309"/>
      <c r="T399" s="310"/>
      <c r="U399" s="310"/>
      <c r="V399" s="310"/>
      <c r="W399" s="310"/>
      <c r="X399" s="310"/>
      <c r="Y399" s="310"/>
      <c r="Z399" s="138"/>
      <c r="AA399" s="138"/>
      <c r="AB399" s="1"/>
      <c r="AC399" s="1"/>
    </row>
    <row r="400" spans="1:29" ht="4.5" customHeight="1">
      <c r="A400" s="135"/>
      <c r="B400" s="138"/>
      <c r="C400" s="288"/>
      <c r="D400" s="290"/>
      <c r="E400" s="290"/>
      <c r="F400" s="290"/>
      <c r="G400" s="290"/>
      <c r="H400" s="290"/>
      <c r="I400" s="290"/>
      <c r="J400" s="291"/>
      <c r="M400" s="138"/>
      <c r="N400" s="139"/>
      <c r="P400" s="138"/>
      <c r="Q400" s="138"/>
      <c r="R400" s="308"/>
      <c r="S400" s="310"/>
      <c r="T400" s="310"/>
      <c r="U400" s="310"/>
      <c r="V400" s="310"/>
      <c r="W400" s="310"/>
      <c r="X400" s="310"/>
      <c r="Y400" s="310"/>
      <c r="Z400" s="138"/>
      <c r="AA400" s="138"/>
      <c r="AB400" s="138"/>
      <c r="AC400" s="138"/>
    </row>
    <row r="401" spans="1:29" ht="9.75" customHeight="1">
      <c r="A401" s="135"/>
      <c r="B401" s="138"/>
      <c r="C401" s="288"/>
      <c r="D401" s="290"/>
      <c r="E401" s="290"/>
      <c r="F401" s="290"/>
      <c r="G401" s="290"/>
      <c r="H401" s="290"/>
      <c r="I401" s="290"/>
      <c r="J401" s="291"/>
      <c r="L401" s="136"/>
      <c r="M401" s="1" t="s">
        <v>107</v>
      </c>
      <c r="N401" s="141"/>
      <c r="P401" s="138"/>
      <c r="Q401" s="138"/>
      <c r="R401" s="308"/>
      <c r="S401" s="310"/>
      <c r="T401" s="310"/>
      <c r="U401" s="310"/>
      <c r="V401" s="310"/>
      <c r="W401" s="310"/>
      <c r="X401" s="310"/>
      <c r="Y401" s="310"/>
      <c r="Z401" s="138"/>
      <c r="AA401" s="138"/>
      <c r="AB401" s="1"/>
      <c r="AC401" s="1"/>
    </row>
    <row r="402" spans="1:29" ht="4.5" customHeight="1">
      <c r="A402" s="135"/>
      <c r="B402" s="138"/>
      <c r="C402" s="288"/>
      <c r="D402" s="290"/>
      <c r="E402" s="290"/>
      <c r="F402" s="290"/>
      <c r="G402" s="290"/>
      <c r="H402" s="290"/>
      <c r="I402" s="290"/>
      <c r="J402" s="291"/>
      <c r="M402" s="138"/>
      <c r="N402" s="139"/>
      <c r="P402" s="138"/>
      <c r="Q402" s="138"/>
      <c r="R402" s="308"/>
      <c r="S402" s="310"/>
      <c r="T402" s="310"/>
      <c r="U402" s="310"/>
      <c r="V402" s="310"/>
      <c r="W402" s="310"/>
      <c r="X402" s="310"/>
      <c r="Y402" s="310"/>
      <c r="Z402" s="138"/>
      <c r="AA402" s="138"/>
      <c r="AB402" s="138"/>
      <c r="AC402" s="138"/>
    </row>
    <row r="403" spans="1:29" ht="9.75" customHeight="1">
      <c r="A403" s="135"/>
      <c r="B403" s="138"/>
      <c r="C403" s="288"/>
      <c r="D403" s="290"/>
      <c r="E403" s="290"/>
      <c r="F403" s="290"/>
      <c r="G403" s="290"/>
      <c r="H403" s="290"/>
      <c r="I403" s="290"/>
      <c r="J403" s="291"/>
      <c r="L403" s="142"/>
      <c r="M403" s="1" t="s">
        <v>107</v>
      </c>
      <c r="N403" s="141"/>
      <c r="P403" s="138"/>
      <c r="Q403" s="138"/>
      <c r="R403" s="308"/>
      <c r="S403" s="310"/>
      <c r="T403" s="310"/>
      <c r="U403" s="310"/>
      <c r="V403" s="310"/>
      <c r="W403" s="310"/>
      <c r="X403" s="310"/>
      <c r="Y403" s="310"/>
      <c r="Z403" s="138"/>
      <c r="AA403" s="138"/>
      <c r="AB403" s="1"/>
      <c r="AC403" s="1"/>
    </row>
    <row r="404" spans="1:29" ht="4.5" customHeight="1">
      <c r="A404" s="97"/>
      <c r="B404" s="98"/>
      <c r="C404" s="98"/>
      <c r="D404" s="98"/>
      <c r="E404" s="98"/>
      <c r="F404" s="98"/>
      <c r="G404" s="98"/>
      <c r="H404" s="98"/>
      <c r="I404" s="98"/>
      <c r="J404" s="139"/>
      <c r="L404" s="96"/>
      <c r="M404" s="143"/>
      <c r="N404" s="141"/>
      <c r="P404" s="138"/>
      <c r="Q404" s="138"/>
      <c r="R404" s="138"/>
      <c r="S404" s="138"/>
      <c r="T404" s="138"/>
      <c r="U404" s="138"/>
      <c r="V404" s="138"/>
      <c r="W404" s="138"/>
      <c r="X404" s="138"/>
      <c r="Y404" s="138"/>
      <c r="Z404" s="138"/>
      <c r="AA404" s="138"/>
      <c r="AB404" s="1"/>
      <c r="AC404" s="1"/>
    </row>
    <row r="405" spans="1:29" ht="12.75" customHeight="1">
      <c r="A405" s="95"/>
      <c r="B405" s="96"/>
      <c r="C405" s="96"/>
      <c r="D405" s="140" t="s">
        <v>108</v>
      </c>
      <c r="E405" s="96"/>
      <c r="F405" s="140"/>
      <c r="G405" s="140"/>
      <c r="H405" s="96"/>
      <c r="I405" s="96"/>
      <c r="J405" s="131"/>
      <c r="K405" s="96"/>
      <c r="L405" s="96"/>
      <c r="M405" s="96"/>
      <c r="N405" s="131"/>
      <c r="P405" s="138"/>
      <c r="Q405" s="138"/>
      <c r="R405" s="138"/>
      <c r="S405" s="1"/>
      <c r="T405" s="138"/>
      <c r="U405" s="1"/>
      <c r="V405" s="1"/>
      <c r="W405" s="138"/>
      <c r="X405" s="138"/>
      <c r="Y405" s="138"/>
      <c r="Z405" s="138"/>
      <c r="AA405" s="138"/>
      <c r="AB405" s="138"/>
      <c r="AC405" s="138"/>
    </row>
    <row r="406" spans="1:29" ht="4.5" customHeight="1">
      <c r="A406" s="135"/>
      <c r="B406" s="138"/>
      <c r="C406" s="138"/>
      <c r="D406" s="138"/>
      <c r="E406" s="138"/>
      <c r="F406" s="138"/>
      <c r="G406" s="138"/>
      <c r="H406" s="138"/>
      <c r="I406" s="138"/>
      <c r="J406" s="139"/>
      <c r="K406" s="138"/>
      <c r="L406" s="138"/>
      <c r="M406" s="138"/>
      <c r="N406" s="139"/>
      <c r="P406" s="138"/>
      <c r="Q406" s="138"/>
      <c r="R406" s="138"/>
      <c r="S406" s="138"/>
      <c r="T406" s="138"/>
      <c r="U406" s="138"/>
      <c r="V406" s="138"/>
      <c r="W406" s="138"/>
      <c r="X406" s="138"/>
      <c r="Y406" s="138"/>
      <c r="Z406" s="138"/>
      <c r="AA406" s="138"/>
      <c r="AB406" s="138"/>
      <c r="AC406" s="138"/>
    </row>
    <row r="407" spans="1:29" ht="9.75" customHeight="1">
      <c r="A407" s="135"/>
      <c r="B407" s="138"/>
      <c r="C407" s="138"/>
      <c r="D407" s="292"/>
      <c r="E407" s="293"/>
      <c r="F407" s="293"/>
      <c r="G407" s="293"/>
      <c r="H407" s="293"/>
      <c r="I407" s="293"/>
      <c r="J407" s="294"/>
      <c r="K407" s="138"/>
      <c r="L407" s="136"/>
      <c r="M407" s="1" t="s">
        <v>106</v>
      </c>
      <c r="N407" s="141"/>
      <c r="P407" s="138"/>
      <c r="Q407" s="138"/>
      <c r="R407" s="138"/>
      <c r="S407" s="292"/>
      <c r="T407" s="292"/>
      <c r="U407" s="292"/>
      <c r="V407" s="292"/>
      <c r="W407" s="292"/>
      <c r="X407" s="292"/>
      <c r="Y407" s="292"/>
      <c r="Z407" s="138"/>
      <c r="AA407" s="138"/>
      <c r="AB407" s="1"/>
      <c r="AC407" s="1"/>
    </row>
    <row r="408" spans="1:29" ht="4.5" customHeight="1">
      <c r="A408" s="135"/>
      <c r="B408" s="138"/>
      <c r="C408" s="138"/>
      <c r="D408" s="293"/>
      <c r="E408" s="293"/>
      <c r="F408" s="293"/>
      <c r="G408" s="293"/>
      <c r="H408" s="293"/>
      <c r="I408" s="293"/>
      <c r="J408" s="294"/>
      <c r="K408" s="138"/>
      <c r="L408" s="138"/>
      <c r="M408" s="138"/>
      <c r="N408" s="139"/>
      <c r="P408" s="138"/>
      <c r="Q408" s="138"/>
      <c r="R408" s="138"/>
      <c r="S408" s="292"/>
      <c r="T408" s="292"/>
      <c r="U408" s="292"/>
      <c r="V408" s="292"/>
      <c r="W408" s="292"/>
      <c r="X408" s="292"/>
      <c r="Y408" s="292"/>
      <c r="Z408" s="138"/>
      <c r="AA408" s="138"/>
      <c r="AB408" s="138"/>
      <c r="AC408" s="138"/>
    </row>
    <row r="409" spans="1:29" ht="9.75" customHeight="1">
      <c r="A409" s="135"/>
      <c r="B409" s="138"/>
      <c r="C409" s="138"/>
      <c r="D409" s="293"/>
      <c r="E409" s="293"/>
      <c r="F409" s="293"/>
      <c r="G409" s="293"/>
      <c r="H409" s="293"/>
      <c r="I409" s="293"/>
      <c r="J409" s="294"/>
      <c r="K409" s="138"/>
      <c r="L409" s="136"/>
      <c r="M409" s="1" t="s">
        <v>109</v>
      </c>
      <c r="N409" s="141"/>
      <c r="P409" s="138"/>
      <c r="Q409" s="138"/>
      <c r="R409" s="138"/>
      <c r="S409" s="292"/>
      <c r="T409" s="292"/>
      <c r="U409" s="292"/>
      <c r="V409" s="292"/>
      <c r="W409" s="292"/>
      <c r="X409" s="292"/>
      <c r="Y409" s="292"/>
      <c r="Z409" s="138"/>
      <c r="AA409" s="138"/>
      <c r="AB409" s="1"/>
      <c r="AC409" s="1"/>
    </row>
    <row r="410" spans="1:29" ht="4.5" customHeight="1">
      <c r="A410" s="97"/>
      <c r="B410" s="98"/>
      <c r="C410" s="98"/>
      <c r="D410" s="98"/>
      <c r="E410" s="98"/>
      <c r="F410" s="98"/>
      <c r="G410" s="98"/>
      <c r="H410" s="98"/>
      <c r="I410" s="98"/>
      <c r="J410" s="144"/>
      <c r="K410" s="98"/>
      <c r="L410" s="98"/>
      <c r="M410" s="98"/>
      <c r="N410" s="144"/>
      <c r="P410" s="138"/>
      <c r="Q410" s="138"/>
      <c r="R410" s="138"/>
      <c r="S410" s="138"/>
      <c r="T410" s="138"/>
      <c r="U410" s="138"/>
      <c r="V410" s="138"/>
      <c r="W410" s="138"/>
      <c r="X410" s="138"/>
      <c r="Y410" s="138"/>
      <c r="Z410" s="138"/>
      <c r="AA410" s="138"/>
      <c r="AB410" s="138"/>
      <c r="AC410" s="138"/>
    </row>
    <row r="411" spans="1:29" ht="4.5" customHeight="1">
      <c r="A411" s="138"/>
      <c r="B411" s="138"/>
      <c r="C411" s="138"/>
      <c r="D411" s="138"/>
      <c r="E411" s="138"/>
      <c r="F411" s="138"/>
      <c r="G411" s="138"/>
      <c r="H411" s="138"/>
      <c r="I411" s="138"/>
      <c r="J411" s="138"/>
      <c r="K411" s="138"/>
      <c r="L411" s="138"/>
      <c r="M411" s="138"/>
      <c r="N411" s="138"/>
      <c r="P411" s="138"/>
      <c r="Q411" s="138"/>
      <c r="R411" s="138"/>
      <c r="S411" s="138"/>
      <c r="T411" s="138"/>
      <c r="U411" s="138"/>
      <c r="V411" s="138"/>
      <c r="W411" s="138"/>
      <c r="X411" s="138"/>
      <c r="Y411" s="138"/>
      <c r="Z411" s="138"/>
      <c r="AA411" s="138"/>
      <c r="AB411" s="138"/>
      <c r="AC411" s="138"/>
    </row>
    <row r="412" spans="1:29" ht="12.75" customHeight="1">
      <c r="A412" s="301" t="s">
        <v>111</v>
      </c>
      <c r="B412" s="302"/>
      <c r="C412" s="303"/>
      <c r="D412" s="145" t="s">
        <v>64</v>
      </c>
      <c r="E412" s="146"/>
      <c r="F412" s="146"/>
      <c r="G412" s="146"/>
      <c r="H412" s="146"/>
      <c r="I412" s="146"/>
      <c r="J412" s="146"/>
      <c r="K412" s="146"/>
      <c r="L412" s="146"/>
      <c r="M412" s="146"/>
      <c r="N412" s="147"/>
      <c r="P412" s="286"/>
      <c r="Q412" s="308"/>
      <c r="R412" s="308"/>
      <c r="S412" s="176"/>
      <c r="T412" s="177"/>
      <c r="U412" s="177"/>
      <c r="V412" s="177"/>
      <c r="W412" s="177"/>
      <c r="X412" s="177"/>
      <c r="Y412" s="177"/>
      <c r="Z412" s="177"/>
      <c r="AA412" s="177"/>
      <c r="AB412" s="177"/>
      <c r="AC412" s="177"/>
    </row>
    <row r="413" spans="1:29" ht="12.75" customHeight="1">
      <c r="A413" s="304"/>
      <c r="B413" s="305"/>
      <c r="C413" s="306"/>
      <c r="D413" s="148" t="s">
        <v>66</v>
      </c>
      <c r="E413" s="149" t="s">
        <v>67</v>
      </c>
      <c r="F413" s="147"/>
      <c r="G413" s="150" t="s">
        <v>68</v>
      </c>
      <c r="H413" s="149" t="s">
        <v>69</v>
      </c>
      <c r="I413" s="151"/>
      <c r="J413" s="150" t="s">
        <v>70</v>
      </c>
      <c r="K413" s="149" t="s">
        <v>112</v>
      </c>
      <c r="L413" s="146"/>
      <c r="M413" s="147"/>
      <c r="N413" s="150" t="s">
        <v>113</v>
      </c>
      <c r="P413" s="308"/>
      <c r="Q413" s="308"/>
      <c r="R413" s="308"/>
      <c r="S413" s="178"/>
      <c r="T413" s="179"/>
      <c r="U413" s="177"/>
      <c r="V413" s="178"/>
      <c r="W413" s="179"/>
      <c r="X413" s="179"/>
      <c r="Y413" s="186"/>
      <c r="Z413" s="187"/>
      <c r="AA413" s="188"/>
      <c r="AB413" s="188"/>
      <c r="AC413" s="186"/>
    </row>
    <row r="414" spans="1:29" ht="18" customHeight="1">
      <c r="A414" s="95"/>
      <c r="B414" s="152">
        <v>1</v>
      </c>
      <c r="C414" s="152"/>
      <c r="D414" s="142"/>
      <c r="E414" s="96"/>
      <c r="F414" s="131"/>
      <c r="G414" s="131"/>
      <c r="H414" s="96"/>
      <c r="I414" s="131"/>
      <c r="J414" s="131"/>
      <c r="K414" s="153"/>
      <c r="L414" s="153"/>
      <c r="M414" s="154"/>
      <c r="N414" s="154"/>
      <c r="P414" s="138"/>
      <c r="Q414" s="180"/>
      <c r="R414" s="180"/>
      <c r="S414" s="138"/>
      <c r="T414" s="138"/>
      <c r="U414" s="138"/>
      <c r="V414" s="138"/>
      <c r="W414" s="138"/>
      <c r="X414" s="138"/>
      <c r="Y414" s="181"/>
      <c r="Z414" s="181"/>
      <c r="AA414" s="181"/>
      <c r="AB414" s="181"/>
      <c r="AC414" s="181"/>
    </row>
    <row r="415" spans="1:29" ht="18" customHeight="1">
      <c r="A415" s="155"/>
      <c r="B415" s="156">
        <v>2</v>
      </c>
      <c r="C415" s="156"/>
      <c r="D415" s="136"/>
      <c r="E415" s="63"/>
      <c r="F415" s="157"/>
      <c r="G415" s="157"/>
      <c r="H415" s="63"/>
      <c r="I415" s="157"/>
      <c r="J415" s="157"/>
      <c r="K415" s="158"/>
      <c r="L415" s="158"/>
      <c r="M415" s="159"/>
      <c r="N415" s="159"/>
      <c r="P415" s="138"/>
      <c r="Q415" s="180"/>
      <c r="R415" s="180"/>
      <c r="S415" s="138"/>
      <c r="T415" s="138"/>
      <c r="U415" s="138"/>
      <c r="V415" s="138"/>
      <c r="W415" s="138"/>
      <c r="X415" s="138"/>
      <c r="Y415" s="181"/>
      <c r="Z415" s="181"/>
      <c r="AA415" s="181"/>
      <c r="AB415" s="181"/>
      <c r="AC415" s="181"/>
    </row>
    <row r="416" spans="1:29" ht="9" customHeight="1">
      <c r="A416" s="96"/>
      <c r="B416" s="96"/>
      <c r="C416" s="96"/>
      <c r="D416" s="96"/>
      <c r="E416" s="96"/>
      <c r="F416" s="96"/>
      <c r="G416" s="96"/>
      <c r="H416" s="96"/>
      <c r="I416" s="96"/>
      <c r="J416" s="96"/>
      <c r="K416" s="96"/>
      <c r="L416" s="96"/>
      <c r="M416" s="96"/>
      <c r="N416" s="96"/>
      <c r="P416" s="138"/>
      <c r="Q416" s="138"/>
      <c r="R416" s="138"/>
      <c r="S416" s="138"/>
      <c r="T416" s="138"/>
      <c r="U416" s="138"/>
      <c r="V416" s="138"/>
      <c r="W416" s="138"/>
      <c r="X416" s="138"/>
      <c r="Y416" s="138"/>
      <c r="Z416" s="138"/>
      <c r="AA416" s="138"/>
      <c r="AB416" s="138"/>
      <c r="AC416" s="138"/>
    </row>
    <row r="417" spans="2:29" ht="18" customHeight="1">
      <c r="B417" s="160" t="s">
        <v>114</v>
      </c>
      <c r="D417" s="161"/>
      <c r="E417" s="161"/>
      <c r="F417" s="161"/>
      <c r="G417" s="161"/>
      <c r="I417" s="160" t="s">
        <v>115</v>
      </c>
      <c r="J417" s="161"/>
      <c r="K417" s="162" t="s">
        <v>48</v>
      </c>
      <c r="L417" s="161"/>
      <c r="M417" s="161"/>
      <c r="N417" s="162" t="s">
        <v>116</v>
      </c>
      <c r="P417" s="138"/>
      <c r="Q417" s="182"/>
      <c r="R417" s="138"/>
      <c r="S417" s="138"/>
      <c r="T417" s="138"/>
      <c r="U417" s="138"/>
      <c r="V417" s="138"/>
      <c r="W417" s="138"/>
      <c r="X417" s="182"/>
      <c r="Y417" s="138"/>
      <c r="Z417" s="173"/>
      <c r="AA417" s="138"/>
      <c r="AB417" s="138"/>
      <c r="AC417" s="173"/>
    </row>
    <row r="418" spans="16:29" ht="9.75" customHeight="1">
      <c r="P418" s="138"/>
      <c r="Q418" s="138"/>
      <c r="R418" s="138"/>
      <c r="S418" s="138"/>
      <c r="T418" s="138"/>
      <c r="U418" s="138"/>
      <c r="V418" s="138"/>
      <c r="W418" s="138"/>
      <c r="X418" s="138"/>
      <c r="Y418" s="138"/>
      <c r="Z418" s="138"/>
      <c r="AA418" s="138"/>
      <c r="AB418" s="138"/>
      <c r="AC418" s="138"/>
    </row>
    <row r="419" spans="1:29" ht="9.75" customHeight="1">
      <c r="A419" s="163" t="s">
        <v>117</v>
      </c>
      <c r="B419" s="146"/>
      <c r="C419" s="146"/>
      <c r="D419" s="146"/>
      <c r="E419" s="146"/>
      <c r="F419" s="146"/>
      <c r="G419" s="146"/>
      <c r="H419" s="164" t="s">
        <v>118</v>
      </c>
      <c r="I419" s="146"/>
      <c r="J419" s="146"/>
      <c r="K419" s="146"/>
      <c r="L419" s="146"/>
      <c r="M419" s="146"/>
      <c r="N419" s="147"/>
      <c r="P419" s="183"/>
      <c r="Q419" s="177"/>
      <c r="R419" s="177"/>
      <c r="S419" s="177"/>
      <c r="T419" s="177"/>
      <c r="U419" s="177"/>
      <c r="V419" s="177"/>
      <c r="W419" s="184"/>
      <c r="X419" s="177"/>
      <c r="Y419" s="177"/>
      <c r="Z419" s="177"/>
      <c r="AA419" s="177"/>
      <c r="AB419" s="177"/>
      <c r="AC419" s="177"/>
    </row>
    <row r="420" spans="1:29" ht="15.75" customHeight="1">
      <c r="A420" s="165"/>
      <c r="B420" s="298"/>
      <c r="C420" s="299"/>
      <c r="D420" s="299"/>
      <c r="E420" s="299"/>
      <c r="F420" s="299"/>
      <c r="G420" s="300"/>
      <c r="H420" s="166"/>
      <c r="I420" s="138"/>
      <c r="J420" s="138"/>
      <c r="K420" s="138"/>
      <c r="L420" s="138"/>
      <c r="M420" s="138"/>
      <c r="N420" s="139"/>
      <c r="P420" s="1"/>
      <c r="Q420" s="292"/>
      <c r="R420" s="307"/>
      <c r="S420" s="307"/>
      <c r="T420" s="307"/>
      <c r="U420" s="307"/>
      <c r="V420" s="307"/>
      <c r="W420" s="184"/>
      <c r="X420" s="138"/>
      <c r="Y420" s="138"/>
      <c r="Z420" s="138"/>
      <c r="AA420" s="138"/>
      <c r="AB420" s="138"/>
      <c r="AC420" s="138"/>
    </row>
    <row r="421" spans="1:29" ht="9.75" customHeight="1">
      <c r="A421" s="167" t="s">
        <v>119</v>
      </c>
      <c r="B421" s="96"/>
      <c r="C421" s="96"/>
      <c r="D421" s="96"/>
      <c r="E421" s="96"/>
      <c r="F421" s="96"/>
      <c r="G421" s="131"/>
      <c r="H421" s="168" t="s">
        <v>120</v>
      </c>
      <c r="I421" s="63"/>
      <c r="J421" s="157"/>
      <c r="K421" s="63"/>
      <c r="L421" s="169" t="s">
        <v>121</v>
      </c>
      <c r="M421" s="63"/>
      <c r="N421" s="157"/>
      <c r="P421" s="1"/>
      <c r="Q421" s="138"/>
      <c r="R421" s="138"/>
      <c r="S421" s="138"/>
      <c r="T421" s="138"/>
      <c r="U421" s="138"/>
      <c r="V421" s="138"/>
      <c r="W421" s="185"/>
      <c r="X421" s="138"/>
      <c r="Y421" s="138"/>
      <c r="Z421" s="138"/>
      <c r="AA421" s="185"/>
      <c r="AB421" s="138"/>
      <c r="AC421" s="138"/>
    </row>
    <row r="422" spans="1:29" ht="19.5" customHeight="1">
      <c r="A422" s="97"/>
      <c r="B422" s="298"/>
      <c r="C422" s="299"/>
      <c r="D422" s="299"/>
      <c r="E422" s="299"/>
      <c r="F422" s="299"/>
      <c r="G422" s="300"/>
      <c r="H422" s="97"/>
      <c r="I422" s="98"/>
      <c r="J422" s="157"/>
      <c r="K422" s="98"/>
      <c r="L422" s="98"/>
      <c r="M422" s="98"/>
      <c r="N422" s="144"/>
      <c r="P422" s="138"/>
      <c r="Q422" s="292"/>
      <c r="R422" s="307"/>
      <c r="S422" s="307"/>
      <c r="T422" s="307"/>
      <c r="U422" s="307"/>
      <c r="V422" s="307"/>
      <c r="W422" s="138"/>
      <c r="X422" s="138"/>
      <c r="Y422" s="138"/>
      <c r="Z422" s="138"/>
      <c r="AA422" s="138"/>
      <c r="AB422" s="138"/>
      <c r="AC422" s="138"/>
    </row>
    <row r="423" spans="1:29" ht="12.75" customHeight="1">
      <c r="A423" t="str">
        <f>$A$52</f>
        <v>Offenburg</v>
      </c>
      <c r="M423" s="311">
        <f>$M$52</f>
        <v>40677</v>
      </c>
      <c r="N423" s="270"/>
      <c r="P423" s="138"/>
      <c r="Q423" s="138"/>
      <c r="R423" s="138"/>
      <c r="S423" s="138"/>
      <c r="T423" s="138"/>
      <c r="U423" s="138"/>
      <c r="V423" s="138"/>
      <c r="W423" s="138"/>
      <c r="X423" s="138"/>
      <c r="Y423" s="138"/>
      <c r="Z423" s="138"/>
      <c r="AA423" s="138"/>
      <c r="AB423" s="314"/>
      <c r="AC423" s="315"/>
    </row>
    <row r="424" ht="12.75" customHeight="1"/>
    <row r="425" spans="1:29" ht="24" customHeight="1">
      <c r="A425" s="128" t="s">
        <v>125</v>
      </c>
      <c r="B425" s="129"/>
      <c r="C425" s="129"/>
      <c r="D425" s="129"/>
      <c r="E425" s="129"/>
      <c r="F425" s="129"/>
      <c r="G425" s="129"/>
      <c r="H425" s="129"/>
      <c r="I425" s="129"/>
      <c r="J425" s="129"/>
      <c r="K425" s="129"/>
      <c r="L425" s="129"/>
      <c r="M425" s="129"/>
      <c r="N425" s="129"/>
      <c r="P425" s="128" t="str">
        <f>A425</f>
        <v>Schiedrichterzettel - Runde 5</v>
      </c>
      <c r="Q425" s="129"/>
      <c r="R425" s="129"/>
      <c r="S425" s="129"/>
      <c r="T425" s="129"/>
      <c r="U425" s="129"/>
      <c r="V425" s="129"/>
      <c r="W425" s="129"/>
      <c r="X425" s="129"/>
      <c r="Y425" s="129"/>
      <c r="Z425" s="129"/>
      <c r="AA425" s="129"/>
      <c r="AB425" s="129"/>
      <c r="AC425" s="129"/>
    </row>
    <row r="426" spans="1:29" ht="15.75" customHeight="1">
      <c r="A426" s="130" t="s">
        <v>97</v>
      </c>
      <c r="B426" s="96"/>
      <c r="C426" s="96"/>
      <c r="D426" s="131"/>
      <c r="E426" s="132" t="s">
        <v>98</v>
      </c>
      <c r="F426" s="96"/>
      <c r="G426" s="131"/>
      <c r="H426" s="130" t="s">
        <v>99</v>
      </c>
      <c r="I426" s="96"/>
      <c r="J426" s="132"/>
      <c r="K426" s="131"/>
      <c r="L426" s="132" t="s">
        <v>100</v>
      </c>
      <c r="M426" s="96"/>
      <c r="N426" s="131"/>
      <c r="P426" s="130" t="s">
        <v>97</v>
      </c>
      <c r="Q426" s="96"/>
      <c r="R426" s="96"/>
      <c r="S426" s="131"/>
      <c r="T426" s="132" t="s">
        <v>98</v>
      </c>
      <c r="U426" s="96"/>
      <c r="V426" s="131"/>
      <c r="W426" s="130" t="s">
        <v>99</v>
      </c>
      <c r="X426" s="96"/>
      <c r="Y426" s="132"/>
      <c r="Z426" s="131"/>
      <c r="AA426" s="132" t="s">
        <v>100</v>
      </c>
      <c r="AB426" s="96"/>
      <c r="AC426" s="131"/>
    </row>
    <row r="427" spans="1:29" ht="18" customHeight="1">
      <c r="A427" s="97"/>
      <c r="B427" s="98"/>
      <c r="C427" s="284">
        <f>$C$3</f>
        <v>40677</v>
      </c>
      <c r="D427" s="281"/>
      <c r="E427" s="98"/>
      <c r="F427" s="280"/>
      <c r="G427" s="281"/>
      <c r="H427" s="282" t="str">
        <f>$H$3</f>
        <v>Gruppe C</v>
      </c>
      <c r="I427" s="283"/>
      <c r="J427" s="283"/>
      <c r="K427" s="281"/>
      <c r="L427" s="282"/>
      <c r="M427" s="283"/>
      <c r="N427" s="281"/>
      <c r="P427" s="97"/>
      <c r="Q427" s="98"/>
      <c r="R427" s="284">
        <f>$C$3</f>
        <v>40677</v>
      </c>
      <c r="S427" s="281"/>
      <c r="T427" s="98"/>
      <c r="U427" s="280"/>
      <c r="V427" s="281"/>
      <c r="W427" s="282" t="str">
        <f>$H$3</f>
        <v>Gruppe C</v>
      </c>
      <c r="X427" s="283"/>
      <c r="Y427" s="283"/>
      <c r="Z427" s="281"/>
      <c r="AA427" s="282"/>
      <c r="AB427" s="283"/>
      <c r="AC427" s="281"/>
    </row>
    <row r="428" spans="1:29" ht="24.75" customHeight="1">
      <c r="A428" s="134"/>
      <c r="B428" s="133" t="str">
        <f>$B$4</f>
        <v>BaWü JG-RLT Top24</v>
      </c>
      <c r="L428" s="295" t="str">
        <f>$L$4</f>
        <v>Jungen U12</v>
      </c>
      <c r="M428" s="295"/>
      <c r="N428" s="295"/>
      <c r="P428" s="134"/>
      <c r="Q428" s="133" t="str">
        <f>$B$4</f>
        <v>BaWü JG-RLT Top24</v>
      </c>
      <c r="AA428" s="295" t="str">
        <f>$L$4</f>
        <v>Jungen U12</v>
      </c>
      <c r="AB428" s="295"/>
      <c r="AC428" s="295"/>
    </row>
    <row r="429" spans="1:29" ht="4.5" customHeight="1">
      <c r="A429" s="95"/>
      <c r="B429" s="96"/>
      <c r="C429" s="96"/>
      <c r="D429" s="96"/>
      <c r="E429" s="96"/>
      <c r="F429" s="96"/>
      <c r="G429" s="96"/>
      <c r="H429" s="96"/>
      <c r="I429" s="96"/>
      <c r="J429" s="96"/>
      <c r="K429" s="96"/>
      <c r="L429" s="96"/>
      <c r="M429" s="96"/>
      <c r="N429" s="131"/>
      <c r="P429" s="95"/>
      <c r="Q429" s="96"/>
      <c r="R429" s="96"/>
      <c r="S429" s="96"/>
      <c r="T429" s="96"/>
      <c r="U429" s="96"/>
      <c r="V429" s="96"/>
      <c r="W429" s="96"/>
      <c r="X429" s="96"/>
      <c r="Y429" s="96"/>
      <c r="Z429" s="96"/>
      <c r="AA429" s="96"/>
      <c r="AB429" s="96"/>
      <c r="AC429" s="131"/>
    </row>
    <row r="430" spans="1:29" ht="9.75" customHeight="1">
      <c r="A430" s="135"/>
      <c r="B430" s="136"/>
      <c r="C430" s="137" t="s">
        <v>101</v>
      </c>
      <c r="D430" s="137"/>
      <c r="E430" s="136"/>
      <c r="F430" s="137" t="s">
        <v>102</v>
      </c>
      <c r="G430" s="137"/>
      <c r="H430" s="136"/>
      <c r="I430" s="137" t="s">
        <v>103</v>
      </c>
      <c r="J430" s="137"/>
      <c r="K430" s="137"/>
      <c r="M430" s="138"/>
      <c r="N430" s="139"/>
      <c r="P430" s="135"/>
      <c r="Q430" s="136"/>
      <c r="R430" s="137" t="s">
        <v>101</v>
      </c>
      <c r="S430" s="137"/>
      <c r="T430" s="136"/>
      <c r="U430" s="137" t="s">
        <v>102</v>
      </c>
      <c r="V430" s="137"/>
      <c r="W430" s="136"/>
      <c r="X430" s="137" t="s">
        <v>103</v>
      </c>
      <c r="Y430" s="137"/>
      <c r="Z430" s="137"/>
      <c r="AB430" s="138"/>
      <c r="AC430" s="139"/>
    </row>
    <row r="431" spans="1:29" ht="4.5" customHeight="1">
      <c r="A431" s="135"/>
      <c r="M431" s="138"/>
      <c r="N431" s="139"/>
      <c r="P431" s="135"/>
      <c r="AB431" s="138"/>
      <c r="AC431" s="139"/>
    </row>
    <row r="432" spans="1:29" ht="12.75" customHeight="1">
      <c r="A432" s="95"/>
      <c r="B432" s="96"/>
      <c r="C432" s="140" t="s">
        <v>104</v>
      </c>
      <c r="D432" s="140" t="s">
        <v>105</v>
      </c>
      <c r="E432" s="96"/>
      <c r="F432" s="140"/>
      <c r="G432" s="140"/>
      <c r="H432" s="96"/>
      <c r="I432" s="96"/>
      <c r="J432" s="131"/>
      <c r="M432" s="138"/>
      <c r="N432" s="139"/>
      <c r="P432" s="95"/>
      <c r="Q432" s="96"/>
      <c r="R432" s="140" t="s">
        <v>104</v>
      </c>
      <c r="S432" s="140" t="s">
        <v>105</v>
      </c>
      <c r="T432" s="96"/>
      <c r="U432" s="140"/>
      <c r="V432" s="140"/>
      <c r="W432" s="96"/>
      <c r="X432" s="96"/>
      <c r="Y432" s="131"/>
      <c r="AB432" s="138"/>
      <c r="AC432" s="139"/>
    </row>
    <row r="433" spans="1:29" ht="4.5" customHeight="1">
      <c r="A433" s="135"/>
      <c r="B433" s="138"/>
      <c r="C433" s="1"/>
      <c r="D433" s="1"/>
      <c r="E433" s="138"/>
      <c r="F433" s="1"/>
      <c r="G433" s="1"/>
      <c r="H433" s="138"/>
      <c r="I433" s="138"/>
      <c r="J433" s="139"/>
      <c r="M433" s="138"/>
      <c r="N433" s="139"/>
      <c r="P433" s="135"/>
      <c r="Q433" s="138"/>
      <c r="R433" s="1"/>
      <c r="S433" s="1"/>
      <c r="T433" s="138"/>
      <c r="U433" s="1"/>
      <c r="V433" s="1"/>
      <c r="W433" s="138"/>
      <c r="X433" s="138"/>
      <c r="Y433" s="139"/>
      <c r="AB433" s="138"/>
      <c r="AC433" s="139"/>
    </row>
    <row r="434" spans="1:29" ht="9.75" customHeight="1">
      <c r="A434" s="135"/>
      <c r="B434" s="138"/>
      <c r="C434" s="287">
        <f>Raster!B24</f>
        <v>85</v>
      </c>
      <c r="D434" s="289" t="str">
        <f>Raster!C24</f>
        <v>Schmidt, Patrik</v>
      </c>
      <c r="E434" s="290"/>
      <c r="F434" s="290"/>
      <c r="G434" s="290"/>
      <c r="H434" s="290"/>
      <c r="I434" s="290"/>
      <c r="J434" s="291"/>
      <c r="L434" s="136"/>
      <c r="M434" s="1" t="s">
        <v>106</v>
      </c>
      <c r="N434" s="141"/>
      <c r="P434" s="135"/>
      <c r="Q434" s="138"/>
      <c r="R434" s="287">
        <f>Raster!B26</f>
        <v>87</v>
      </c>
      <c r="S434" s="289" t="str">
        <f>Raster!C26</f>
        <v>Bronner, Rouven</v>
      </c>
      <c r="T434" s="290"/>
      <c r="U434" s="290"/>
      <c r="V434" s="290"/>
      <c r="W434" s="290"/>
      <c r="X434" s="290"/>
      <c r="Y434" s="291"/>
      <c r="AA434" s="136"/>
      <c r="AB434" s="1" t="s">
        <v>106</v>
      </c>
      <c r="AC434" s="141"/>
    </row>
    <row r="435" spans="1:29" ht="4.5" customHeight="1">
      <c r="A435" s="135"/>
      <c r="B435" s="138"/>
      <c r="C435" s="288"/>
      <c r="D435" s="290"/>
      <c r="E435" s="290"/>
      <c r="F435" s="290"/>
      <c r="G435" s="290"/>
      <c r="H435" s="290"/>
      <c r="I435" s="290"/>
      <c r="J435" s="291"/>
      <c r="M435" s="138"/>
      <c r="N435" s="139"/>
      <c r="P435" s="135"/>
      <c r="Q435" s="138"/>
      <c r="R435" s="288"/>
      <c r="S435" s="290"/>
      <c r="T435" s="290"/>
      <c r="U435" s="290"/>
      <c r="V435" s="290"/>
      <c r="W435" s="290"/>
      <c r="X435" s="290"/>
      <c r="Y435" s="291"/>
      <c r="AB435" s="138"/>
      <c r="AC435" s="139"/>
    </row>
    <row r="436" spans="1:29" ht="9.75" customHeight="1">
      <c r="A436" s="135"/>
      <c r="B436" s="138"/>
      <c r="C436" s="288"/>
      <c r="D436" s="290"/>
      <c r="E436" s="290"/>
      <c r="F436" s="290"/>
      <c r="G436" s="290"/>
      <c r="H436" s="290"/>
      <c r="I436" s="290"/>
      <c r="J436" s="291"/>
      <c r="L436" s="136"/>
      <c r="M436" s="1" t="s">
        <v>107</v>
      </c>
      <c r="N436" s="141"/>
      <c r="P436" s="135"/>
      <c r="Q436" s="138"/>
      <c r="R436" s="288"/>
      <c r="S436" s="290"/>
      <c r="T436" s="290"/>
      <c r="U436" s="290"/>
      <c r="V436" s="290"/>
      <c r="W436" s="290"/>
      <c r="X436" s="290"/>
      <c r="Y436" s="291"/>
      <c r="AA436" s="136"/>
      <c r="AB436" s="1" t="s">
        <v>107</v>
      </c>
      <c r="AC436" s="141"/>
    </row>
    <row r="437" spans="1:29" ht="4.5" customHeight="1">
      <c r="A437" s="135"/>
      <c r="B437" s="138"/>
      <c r="C437" s="288"/>
      <c r="D437" s="290"/>
      <c r="E437" s="290"/>
      <c r="F437" s="290"/>
      <c r="G437" s="290"/>
      <c r="H437" s="290"/>
      <c r="I437" s="290"/>
      <c r="J437" s="291"/>
      <c r="M437" s="138"/>
      <c r="N437" s="139"/>
      <c r="P437" s="135"/>
      <c r="Q437" s="138"/>
      <c r="R437" s="288"/>
      <c r="S437" s="290"/>
      <c r="T437" s="290"/>
      <c r="U437" s="290"/>
      <c r="V437" s="290"/>
      <c r="W437" s="290"/>
      <c r="X437" s="290"/>
      <c r="Y437" s="291"/>
      <c r="AB437" s="138"/>
      <c r="AC437" s="139"/>
    </row>
    <row r="438" spans="1:29" ht="9.75" customHeight="1">
      <c r="A438" s="135"/>
      <c r="B438" s="138"/>
      <c r="C438" s="288"/>
      <c r="D438" s="290"/>
      <c r="E438" s="290"/>
      <c r="F438" s="290"/>
      <c r="G438" s="290"/>
      <c r="H438" s="290"/>
      <c r="I438" s="290"/>
      <c r="J438" s="291"/>
      <c r="L438" s="142"/>
      <c r="M438" s="1" t="s">
        <v>107</v>
      </c>
      <c r="N438" s="141"/>
      <c r="P438" s="135"/>
      <c r="Q438" s="138"/>
      <c r="R438" s="288"/>
      <c r="S438" s="290"/>
      <c r="T438" s="290"/>
      <c r="U438" s="290"/>
      <c r="V438" s="290"/>
      <c r="W438" s="290"/>
      <c r="X438" s="290"/>
      <c r="Y438" s="291"/>
      <c r="AA438" s="142"/>
      <c r="AB438" s="1" t="s">
        <v>107</v>
      </c>
      <c r="AC438" s="141"/>
    </row>
    <row r="439" spans="1:29" ht="4.5" customHeight="1">
      <c r="A439" s="97"/>
      <c r="B439" s="98"/>
      <c r="C439" s="98"/>
      <c r="D439" s="98"/>
      <c r="E439" s="98"/>
      <c r="F439" s="98"/>
      <c r="G439" s="98"/>
      <c r="H439" s="98"/>
      <c r="I439" s="98"/>
      <c r="J439" s="139"/>
      <c r="L439" s="96"/>
      <c r="M439" s="143"/>
      <c r="N439" s="141"/>
      <c r="P439" s="97"/>
      <c r="Q439" s="98"/>
      <c r="R439" s="98"/>
      <c r="S439" s="98"/>
      <c r="T439" s="98"/>
      <c r="U439" s="98"/>
      <c r="V439" s="98"/>
      <c r="W439" s="98"/>
      <c r="X439" s="98"/>
      <c r="Y439" s="139"/>
      <c r="AA439" s="96"/>
      <c r="AB439" s="143"/>
      <c r="AC439" s="141"/>
    </row>
    <row r="440" spans="1:29" ht="12.75" customHeight="1">
      <c r="A440" s="95"/>
      <c r="B440" s="96"/>
      <c r="C440" s="96"/>
      <c r="D440" s="140" t="s">
        <v>108</v>
      </c>
      <c r="E440" s="96"/>
      <c r="F440" s="140"/>
      <c r="G440" s="140"/>
      <c r="H440" s="96"/>
      <c r="I440" s="96"/>
      <c r="J440" s="131"/>
      <c r="K440" s="96"/>
      <c r="L440" s="96"/>
      <c r="M440" s="96"/>
      <c r="N440" s="131"/>
      <c r="P440" s="95"/>
      <c r="Q440" s="96"/>
      <c r="R440" s="96"/>
      <c r="S440" s="140" t="s">
        <v>108</v>
      </c>
      <c r="T440" s="96"/>
      <c r="U440" s="140"/>
      <c r="V440" s="140"/>
      <c r="W440" s="96"/>
      <c r="X440" s="96"/>
      <c r="Y440" s="131"/>
      <c r="Z440" s="96"/>
      <c r="AA440" s="96"/>
      <c r="AB440" s="96"/>
      <c r="AC440" s="131"/>
    </row>
    <row r="441" spans="1:29" ht="4.5" customHeight="1">
      <c r="A441" s="135"/>
      <c r="B441" s="138"/>
      <c r="C441" s="138"/>
      <c r="D441" s="138"/>
      <c r="E441" s="138"/>
      <c r="F441" s="138"/>
      <c r="G441" s="138"/>
      <c r="H441" s="138"/>
      <c r="I441" s="138"/>
      <c r="J441" s="139"/>
      <c r="K441" s="138"/>
      <c r="L441" s="138"/>
      <c r="M441" s="138"/>
      <c r="N441" s="139"/>
      <c r="P441" s="135"/>
      <c r="Q441" s="138"/>
      <c r="R441" s="138"/>
      <c r="S441" s="138"/>
      <c r="T441" s="138"/>
      <c r="U441" s="138"/>
      <c r="V441" s="138"/>
      <c r="W441" s="138"/>
      <c r="X441" s="138"/>
      <c r="Y441" s="139"/>
      <c r="Z441" s="138"/>
      <c r="AA441" s="138"/>
      <c r="AB441" s="138"/>
      <c r="AC441" s="139"/>
    </row>
    <row r="442" spans="1:29" ht="9.75" customHeight="1">
      <c r="A442" s="135"/>
      <c r="B442" s="138"/>
      <c r="C442" s="138"/>
      <c r="D442" s="292"/>
      <c r="E442" s="293"/>
      <c r="F442" s="293"/>
      <c r="G442" s="293"/>
      <c r="H442" s="293"/>
      <c r="I442" s="293"/>
      <c r="J442" s="294"/>
      <c r="K442" s="138"/>
      <c r="L442" s="136"/>
      <c r="M442" s="1" t="s">
        <v>106</v>
      </c>
      <c r="N442" s="141"/>
      <c r="P442" s="135"/>
      <c r="Q442" s="138"/>
      <c r="R442" s="138"/>
      <c r="S442" s="292"/>
      <c r="T442" s="293"/>
      <c r="U442" s="293"/>
      <c r="V442" s="293"/>
      <c r="W442" s="293"/>
      <c r="X442" s="293"/>
      <c r="Y442" s="294"/>
      <c r="Z442" s="138"/>
      <c r="AA442" s="136"/>
      <c r="AB442" s="1" t="s">
        <v>106</v>
      </c>
      <c r="AC442" s="141"/>
    </row>
    <row r="443" spans="1:29" ht="4.5" customHeight="1">
      <c r="A443" s="135"/>
      <c r="B443" s="138"/>
      <c r="C443" s="138"/>
      <c r="D443" s="293"/>
      <c r="E443" s="293"/>
      <c r="F443" s="293"/>
      <c r="G443" s="293"/>
      <c r="H443" s="293"/>
      <c r="I443" s="293"/>
      <c r="J443" s="294"/>
      <c r="K443" s="138"/>
      <c r="L443" s="138"/>
      <c r="M443" s="138"/>
      <c r="N443" s="139"/>
      <c r="P443" s="135"/>
      <c r="Q443" s="138"/>
      <c r="R443" s="138"/>
      <c r="S443" s="293"/>
      <c r="T443" s="293"/>
      <c r="U443" s="293"/>
      <c r="V443" s="293"/>
      <c r="W443" s="293"/>
      <c r="X443" s="293"/>
      <c r="Y443" s="294"/>
      <c r="Z443" s="138"/>
      <c r="AA443" s="138"/>
      <c r="AB443" s="138"/>
      <c r="AC443" s="139"/>
    </row>
    <row r="444" spans="1:29" ht="9.75" customHeight="1">
      <c r="A444" s="135"/>
      <c r="B444" s="138"/>
      <c r="C444" s="138"/>
      <c r="D444" s="293"/>
      <c r="E444" s="293"/>
      <c r="F444" s="293"/>
      <c r="G444" s="293"/>
      <c r="H444" s="293"/>
      <c r="I444" s="293"/>
      <c r="J444" s="294"/>
      <c r="K444" s="138"/>
      <c r="L444" s="136"/>
      <c r="M444" s="1" t="s">
        <v>109</v>
      </c>
      <c r="N444" s="141"/>
      <c r="P444" s="135"/>
      <c r="Q444" s="138"/>
      <c r="R444" s="138"/>
      <c r="S444" s="293"/>
      <c r="T444" s="293"/>
      <c r="U444" s="293"/>
      <c r="V444" s="293"/>
      <c r="W444" s="293"/>
      <c r="X444" s="293"/>
      <c r="Y444" s="294"/>
      <c r="Z444" s="138"/>
      <c r="AA444" s="136"/>
      <c r="AB444" s="1" t="s">
        <v>109</v>
      </c>
      <c r="AC444" s="141"/>
    </row>
    <row r="445" spans="1:29" ht="4.5" customHeight="1">
      <c r="A445" s="97"/>
      <c r="B445" s="98"/>
      <c r="C445" s="98"/>
      <c r="D445" s="98"/>
      <c r="E445" s="98"/>
      <c r="F445" s="98"/>
      <c r="G445" s="98"/>
      <c r="H445" s="98"/>
      <c r="I445" s="98"/>
      <c r="J445" s="144"/>
      <c r="K445" s="98"/>
      <c r="L445" s="98"/>
      <c r="M445" s="98"/>
      <c r="N445" s="139"/>
      <c r="P445" s="97"/>
      <c r="Q445" s="98"/>
      <c r="R445" s="98"/>
      <c r="S445" s="98"/>
      <c r="T445" s="98"/>
      <c r="U445" s="98"/>
      <c r="V445" s="98"/>
      <c r="W445" s="98"/>
      <c r="X445" s="98"/>
      <c r="Y445" s="144"/>
      <c r="Z445" s="98"/>
      <c r="AA445" s="98"/>
      <c r="AB445" s="98"/>
      <c r="AC445" s="139"/>
    </row>
    <row r="446" spans="13:29" ht="4.5" customHeight="1">
      <c r="M446" s="138"/>
      <c r="N446" s="63"/>
      <c r="AB446" s="138"/>
      <c r="AC446" s="63"/>
    </row>
    <row r="447" spans="1:29" ht="4.5" customHeight="1">
      <c r="A447" s="95"/>
      <c r="B447" s="96"/>
      <c r="C447" s="96"/>
      <c r="D447" s="96"/>
      <c r="E447" s="96"/>
      <c r="F447" s="96"/>
      <c r="G447" s="96"/>
      <c r="H447" s="96"/>
      <c r="I447" s="96"/>
      <c r="J447" s="96"/>
      <c r="K447" s="96"/>
      <c r="L447" s="96"/>
      <c r="M447" s="96"/>
      <c r="N447" s="139"/>
      <c r="P447" s="95"/>
      <c r="Q447" s="96"/>
      <c r="R447" s="96"/>
      <c r="S447" s="96"/>
      <c r="T447" s="96"/>
      <c r="U447" s="96"/>
      <c r="V447" s="96"/>
      <c r="W447" s="96"/>
      <c r="X447" s="96"/>
      <c r="Y447" s="96"/>
      <c r="Z447" s="96"/>
      <c r="AA447" s="96"/>
      <c r="AB447" s="96"/>
      <c r="AC447" s="139"/>
    </row>
    <row r="448" spans="1:29" ht="9.75" customHeight="1">
      <c r="A448" s="135"/>
      <c r="B448" s="136"/>
      <c r="C448" s="137" t="s">
        <v>101</v>
      </c>
      <c r="D448" s="137"/>
      <c r="E448" s="136"/>
      <c r="F448" s="137" t="s">
        <v>102</v>
      </c>
      <c r="G448" s="137"/>
      <c r="H448" s="136"/>
      <c r="I448" s="137" t="s">
        <v>103</v>
      </c>
      <c r="J448" s="137"/>
      <c r="K448" s="137"/>
      <c r="M448" s="138"/>
      <c r="N448" s="139"/>
      <c r="P448" s="135"/>
      <c r="Q448" s="136"/>
      <c r="R448" s="137" t="s">
        <v>101</v>
      </c>
      <c r="S448" s="137"/>
      <c r="T448" s="136"/>
      <c r="U448" s="137" t="s">
        <v>102</v>
      </c>
      <c r="V448" s="137"/>
      <c r="W448" s="136"/>
      <c r="X448" s="137" t="s">
        <v>103</v>
      </c>
      <c r="Y448" s="137"/>
      <c r="Z448" s="137"/>
      <c r="AB448" s="138"/>
      <c r="AC448" s="139"/>
    </row>
    <row r="449" spans="1:29" ht="4.5" customHeight="1">
      <c r="A449" s="135"/>
      <c r="M449" s="138"/>
      <c r="N449" s="139"/>
      <c r="P449" s="135"/>
      <c r="AB449" s="138"/>
      <c r="AC449" s="139"/>
    </row>
    <row r="450" spans="1:29" ht="12.75" customHeight="1">
      <c r="A450" s="95"/>
      <c r="B450" s="96"/>
      <c r="C450" s="140" t="s">
        <v>104</v>
      </c>
      <c r="D450" s="140" t="s">
        <v>110</v>
      </c>
      <c r="E450" s="96"/>
      <c r="F450" s="140"/>
      <c r="G450" s="140"/>
      <c r="H450" s="96"/>
      <c r="I450" s="96"/>
      <c r="J450" s="131"/>
      <c r="M450" s="138"/>
      <c r="N450" s="139"/>
      <c r="P450" s="95"/>
      <c r="Q450" s="96"/>
      <c r="R450" s="140" t="s">
        <v>104</v>
      </c>
      <c r="S450" s="140" t="s">
        <v>110</v>
      </c>
      <c r="T450" s="96"/>
      <c r="U450" s="140"/>
      <c r="V450" s="140"/>
      <c r="W450" s="96"/>
      <c r="X450" s="96"/>
      <c r="Y450" s="131"/>
      <c r="AB450" s="138"/>
      <c r="AC450" s="139"/>
    </row>
    <row r="451" spans="1:29" ht="4.5" customHeight="1">
      <c r="A451" s="135"/>
      <c r="B451" s="138"/>
      <c r="C451" s="1"/>
      <c r="D451" s="1"/>
      <c r="E451" s="138"/>
      <c r="F451" s="1"/>
      <c r="G451" s="1"/>
      <c r="H451" s="138"/>
      <c r="I451" s="138"/>
      <c r="J451" s="139"/>
      <c r="M451" s="138"/>
      <c r="N451" s="139"/>
      <c r="P451" s="135"/>
      <c r="Q451" s="138"/>
      <c r="R451" s="1"/>
      <c r="S451" s="1"/>
      <c r="T451" s="138"/>
      <c r="U451" s="1"/>
      <c r="V451" s="1"/>
      <c r="W451" s="138"/>
      <c r="X451" s="138"/>
      <c r="Y451" s="139"/>
      <c r="AB451" s="138"/>
      <c r="AC451" s="139"/>
    </row>
    <row r="452" spans="1:29" ht="9.75" customHeight="1">
      <c r="A452" s="135"/>
      <c r="B452" s="138"/>
      <c r="C452" s="287">
        <f>Raster!B25</f>
        <v>86</v>
      </c>
      <c r="D452" s="289" t="str">
        <f>Raster!C25</f>
        <v>Kälberer, Chris</v>
      </c>
      <c r="E452" s="290"/>
      <c r="F452" s="290"/>
      <c r="G452" s="290"/>
      <c r="H452" s="290"/>
      <c r="I452" s="290"/>
      <c r="J452" s="291"/>
      <c r="L452" s="136"/>
      <c r="M452" s="1" t="s">
        <v>106</v>
      </c>
      <c r="N452" s="141"/>
      <c r="P452" s="135"/>
      <c r="Q452" s="138"/>
      <c r="R452" s="287">
        <f>Raster!B28</f>
        <v>89</v>
      </c>
      <c r="S452" s="289" t="str">
        <f>Raster!C28</f>
        <v>Heß, Alexander</v>
      </c>
      <c r="T452" s="290"/>
      <c r="U452" s="290"/>
      <c r="V452" s="290"/>
      <c r="W452" s="290"/>
      <c r="X452" s="290"/>
      <c r="Y452" s="291"/>
      <c r="AA452" s="136"/>
      <c r="AB452" s="1" t="s">
        <v>106</v>
      </c>
      <c r="AC452" s="141"/>
    </row>
    <row r="453" spans="1:29" ht="4.5" customHeight="1">
      <c r="A453" s="135"/>
      <c r="B453" s="138"/>
      <c r="C453" s="288"/>
      <c r="D453" s="290"/>
      <c r="E453" s="290"/>
      <c r="F453" s="290"/>
      <c r="G453" s="290"/>
      <c r="H453" s="290"/>
      <c r="I453" s="290"/>
      <c r="J453" s="291"/>
      <c r="M453" s="138"/>
      <c r="N453" s="139"/>
      <c r="P453" s="135"/>
      <c r="Q453" s="138"/>
      <c r="R453" s="288"/>
      <c r="S453" s="290"/>
      <c r="T453" s="290"/>
      <c r="U453" s="290"/>
      <c r="V453" s="290"/>
      <c r="W453" s="290"/>
      <c r="X453" s="290"/>
      <c r="Y453" s="291"/>
      <c r="AB453" s="138"/>
      <c r="AC453" s="139"/>
    </row>
    <row r="454" spans="1:29" ht="9.75" customHeight="1">
      <c r="A454" s="135"/>
      <c r="B454" s="138"/>
      <c r="C454" s="288"/>
      <c r="D454" s="290"/>
      <c r="E454" s="290"/>
      <c r="F454" s="290"/>
      <c r="G454" s="290"/>
      <c r="H454" s="290"/>
      <c r="I454" s="290"/>
      <c r="J454" s="291"/>
      <c r="L454" s="136"/>
      <c r="M454" s="1" t="s">
        <v>107</v>
      </c>
      <c r="N454" s="141"/>
      <c r="P454" s="135"/>
      <c r="Q454" s="138"/>
      <c r="R454" s="288"/>
      <c r="S454" s="290"/>
      <c r="T454" s="290"/>
      <c r="U454" s="290"/>
      <c r="V454" s="290"/>
      <c r="W454" s="290"/>
      <c r="X454" s="290"/>
      <c r="Y454" s="291"/>
      <c r="AA454" s="136"/>
      <c r="AB454" s="1" t="s">
        <v>107</v>
      </c>
      <c r="AC454" s="141"/>
    </row>
    <row r="455" spans="1:29" ht="4.5" customHeight="1">
      <c r="A455" s="135"/>
      <c r="B455" s="138"/>
      <c r="C455" s="288"/>
      <c r="D455" s="290"/>
      <c r="E455" s="290"/>
      <c r="F455" s="290"/>
      <c r="G455" s="290"/>
      <c r="H455" s="290"/>
      <c r="I455" s="290"/>
      <c r="J455" s="291"/>
      <c r="M455" s="138"/>
      <c r="N455" s="139"/>
      <c r="P455" s="135"/>
      <c r="Q455" s="138"/>
      <c r="R455" s="288"/>
      <c r="S455" s="290"/>
      <c r="T455" s="290"/>
      <c r="U455" s="290"/>
      <c r="V455" s="290"/>
      <c r="W455" s="290"/>
      <c r="X455" s="290"/>
      <c r="Y455" s="291"/>
      <c r="AB455" s="138"/>
      <c r="AC455" s="139"/>
    </row>
    <row r="456" spans="1:29" ht="9.75" customHeight="1">
      <c r="A456" s="135"/>
      <c r="B456" s="138"/>
      <c r="C456" s="288"/>
      <c r="D456" s="290"/>
      <c r="E456" s="290"/>
      <c r="F456" s="290"/>
      <c r="G456" s="290"/>
      <c r="H456" s="290"/>
      <c r="I456" s="290"/>
      <c r="J456" s="291"/>
      <c r="L456" s="142"/>
      <c r="M456" s="1" t="s">
        <v>107</v>
      </c>
      <c r="N456" s="141"/>
      <c r="P456" s="135"/>
      <c r="Q456" s="138"/>
      <c r="R456" s="288"/>
      <c r="S456" s="290"/>
      <c r="T456" s="290"/>
      <c r="U456" s="290"/>
      <c r="V456" s="290"/>
      <c r="W456" s="290"/>
      <c r="X456" s="290"/>
      <c r="Y456" s="291"/>
      <c r="AA456" s="142"/>
      <c r="AB456" s="1" t="s">
        <v>107</v>
      </c>
      <c r="AC456" s="141"/>
    </row>
    <row r="457" spans="1:29" ht="4.5" customHeight="1">
      <c r="A457" s="97"/>
      <c r="B457" s="98"/>
      <c r="C457" s="98"/>
      <c r="D457" s="98"/>
      <c r="E457" s="98"/>
      <c r="F457" s="98"/>
      <c r="G457" s="98"/>
      <c r="H457" s="98"/>
      <c r="I457" s="98"/>
      <c r="J457" s="139"/>
      <c r="L457" s="96"/>
      <c r="M457" s="143"/>
      <c r="N457" s="141"/>
      <c r="P457" s="97"/>
      <c r="Q457" s="98"/>
      <c r="R457" s="98"/>
      <c r="S457" s="98"/>
      <c r="T457" s="98"/>
      <c r="U457" s="98"/>
      <c r="V457" s="98"/>
      <c r="W457" s="98"/>
      <c r="X457" s="98"/>
      <c r="Y457" s="139"/>
      <c r="AA457" s="96"/>
      <c r="AB457" s="143"/>
      <c r="AC457" s="141"/>
    </row>
    <row r="458" spans="1:29" ht="12.75" customHeight="1">
      <c r="A458" s="95"/>
      <c r="B458" s="96"/>
      <c r="C458" s="96"/>
      <c r="D458" s="140" t="s">
        <v>108</v>
      </c>
      <c r="E458" s="96"/>
      <c r="F458" s="140"/>
      <c r="G458" s="140"/>
      <c r="H458" s="96"/>
      <c r="I458" s="96"/>
      <c r="J458" s="131"/>
      <c r="K458" s="96"/>
      <c r="L458" s="96"/>
      <c r="M458" s="96"/>
      <c r="N458" s="131"/>
      <c r="P458" s="95"/>
      <c r="Q458" s="96"/>
      <c r="R458" s="96"/>
      <c r="S458" s="140" t="s">
        <v>108</v>
      </c>
      <c r="T458" s="96"/>
      <c r="U458" s="140"/>
      <c r="V458" s="140"/>
      <c r="W458" s="96"/>
      <c r="X458" s="96"/>
      <c r="Y458" s="131"/>
      <c r="Z458" s="96"/>
      <c r="AA458" s="96"/>
      <c r="AB458" s="96"/>
      <c r="AC458" s="131"/>
    </row>
    <row r="459" spans="1:29" ht="4.5" customHeight="1">
      <c r="A459" s="135"/>
      <c r="B459" s="138"/>
      <c r="C459" s="138"/>
      <c r="D459" s="138"/>
      <c r="E459" s="138"/>
      <c r="F459" s="138"/>
      <c r="G459" s="138"/>
      <c r="H459" s="138"/>
      <c r="I459" s="138"/>
      <c r="J459" s="139"/>
      <c r="K459" s="138"/>
      <c r="L459" s="138"/>
      <c r="M459" s="138"/>
      <c r="N459" s="139"/>
      <c r="P459" s="135"/>
      <c r="Q459" s="138"/>
      <c r="R459" s="138"/>
      <c r="S459" s="138"/>
      <c r="T459" s="138"/>
      <c r="U459" s="138"/>
      <c r="V459" s="138"/>
      <c r="W459" s="138"/>
      <c r="X459" s="138"/>
      <c r="Y459" s="139"/>
      <c r="Z459" s="138"/>
      <c r="AA459" s="138"/>
      <c r="AB459" s="138"/>
      <c r="AC459" s="139"/>
    </row>
    <row r="460" spans="1:29" ht="9.75" customHeight="1">
      <c r="A460" s="135"/>
      <c r="B460" s="138"/>
      <c r="C460" s="138"/>
      <c r="D460" s="292"/>
      <c r="E460" s="293"/>
      <c r="F460" s="293"/>
      <c r="G460" s="293"/>
      <c r="H460" s="293"/>
      <c r="I460" s="293"/>
      <c r="J460" s="294"/>
      <c r="K460" s="138"/>
      <c r="L460" s="136"/>
      <c r="M460" s="1" t="s">
        <v>106</v>
      </c>
      <c r="N460" s="141"/>
      <c r="P460" s="135"/>
      <c r="Q460" s="138"/>
      <c r="R460" s="138"/>
      <c r="S460" s="292"/>
      <c r="T460" s="293"/>
      <c r="U460" s="293"/>
      <c r="V460" s="293"/>
      <c r="W460" s="293"/>
      <c r="X460" s="293"/>
      <c r="Y460" s="294"/>
      <c r="Z460" s="138"/>
      <c r="AA460" s="136"/>
      <c r="AB460" s="1" t="s">
        <v>106</v>
      </c>
      <c r="AC460" s="141"/>
    </row>
    <row r="461" spans="1:29" ht="4.5" customHeight="1">
      <c r="A461" s="135"/>
      <c r="B461" s="138"/>
      <c r="C461" s="138"/>
      <c r="D461" s="293"/>
      <c r="E461" s="293"/>
      <c r="F461" s="293"/>
      <c r="G461" s="293"/>
      <c r="H461" s="293"/>
      <c r="I461" s="293"/>
      <c r="J461" s="294"/>
      <c r="K461" s="138"/>
      <c r="L461" s="138"/>
      <c r="M461" s="138"/>
      <c r="N461" s="139"/>
      <c r="P461" s="135"/>
      <c r="Q461" s="138"/>
      <c r="R461" s="138"/>
      <c r="S461" s="293"/>
      <c r="T461" s="293"/>
      <c r="U461" s="293"/>
      <c r="V461" s="293"/>
      <c r="W461" s="293"/>
      <c r="X461" s="293"/>
      <c r="Y461" s="294"/>
      <c r="Z461" s="138"/>
      <c r="AA461" s="138"/>
      <c r="AB461" s="138"/>
      <c r="AC461" s="139"/>
    </row>
    <row r="462" spans="1:29" ht="9.75" customHeight="1">
      <c r="A462" s="135"/>
      <c r="B462" s="138"/>
      <c r="C462" s="138"/>
      <c r="D462" s="293"/>
      <c r="E462" s="293"/>
      <c r="F462" s="293"/>
      <c r="G462" s="293"/>
      <c r="H462" s="293"/>
      <c r="I462" s="293"/>
      <c r="J462" s="294"/>
      <c r="K462" s="138"/>
      <c r="L462" s="136"/>
      <c r="M462" s="1" t="s">
        <v>109</v>
      </c>
      <c r="N462" s="141"/>
      <c r="P462" s="135"/>
      <c r="Q462" s="138"/>
      <c r="R462" s="138"/>
      <c r="S462" s="293"/>
      <c r="T462" s="293"/>
      <c r="U462" s="293"/>
      <c r="V462" s="293"/>
      <c r="W462" s="293"/>
      <c r="X462" s="293"/>
      <c r="Y462" s="294"/>
      <c r="Z462" s="138"/>
      <c r="AA462" s="136"/>
      <c r="AB462" s="1" t="s">
        <v>109</v>
      </c>
      <c r="AC462" s="141"/>
    </row>
    <row r="463" spans="1:29" ht="4.5" customHeight="1">
      <c r="A463" s="97"/>
      <c r="B463" s="98"/>
      <c r="C463" s="98"/>
      <c r="D463" s="98"/>
      <c r="E463" s="98"/>
      <c r="F463" s="98"/>
      <c r="G463" s="98"/>
      <c r="H463" s="98"/>
      <c r="I463" s="98"/>
      <c r="J463" s="144"/>
      <c r="K463" s="98"/>
      <c r="L463" s="98"/>
      <c r="M463" s="98"/>
      <c r="N463" s="144"/>
      <c r="P463" s="97"/>
      <c r="Q463" s="98"/>
      <c r="R463" s="98"/>
      <c r="S463" s="98"/>
      <c r="T463" s="98"/>
      <c r="U463" s="98"/>
      <c r="V463" s="98"/>
      <c r="W463" s="98"/>
      <c r="X463" s="98"/>
      <c r="Y463" s="144"/>
      <c r="Z463" s="98"/>
      <c r="AA463" s="98"/>
      <c r="AB463" s="98"/>
      <c r="AC463" s="144"/>
    </row>
    <row r="464" spans="1:29" ht="4.5" customHeight="1">
      <c r="A464" s="138"/>
      <c r="B464" s="138"/>
      <c r="C464" s="138"/>
      <c r="D464" s="138"/>
      <c r="E464" s="138"/>
      <c r="F464" s="138"/>
      <c r="G464" s="138"/>
      <c r="H464" s="138"/>
      <c r="I464" s="138"/>
      <c r="J464" s="138"/>
      <c r="K464" s="138"/>
      <c r="L464" s="138"/>
      <c r="M464" s="138"/>
      <c r="N464" s="138"/>
      <c r="P464" s="138"/>
      <c r="Q464" s="138"/>
      <c r="R464" s="138"/>
      <c r="S464" s="138"/>
      <c r="T464" s="138"/>
      <c r="U464" s="138"/>
      <c r="V464" s="138"/>
      <c r="W464" s="138"/>
      <c r="X464" s="138"/>
      <c r="Y464" s="138"/>
      <c r="Z464" s="138"/>
      <c r="AA464" s="138"/>
      <c r="AB464" s="138"/>
      <c r="AC464" s="138"/>
    </row>
    <row r="465" spans="1:29" ht="12.75" customHeight="1">
      <c r="A465" s="301" t="s">
        <v>111</v>
      </c>
      <c r="B465" s="302"/>
      <c r="C465" s="303"/>
      <c r="D465" s="145" t="s">
        <v>64</v>
      </c>
      <c r="E465" s="146"/>
      <c r="F465" s="146"/>
      <c r="G465" s="146"/>
      <c r="H465" s="146"/>
      <c r="I465" s="146"/>
      <c r="J465" s="146"/>
      <c r="K465" s="146"/>
      <c r="L465" s="146"/>
      <c r="M465" s="146"/>
      <c r="N465" s="147"/>
      <c r="P465" s="301" t="s">
        <v>111</v>
      </c>
      <c r="Q465" s="302"/>
      <c r="R465" s="303"/>
      <c r="S465" s="145" t="s">
        <v>64</v>
      </c>
      <c r="T465" s="146"/>
      <c r="U465" s="146"/>
      <c r="V465" s="146"/>
      <c r="W465" s="146"/>
      <c r="X465" s="146"/>
      <c r="Y465" s="146"/>
      <c r="Z465" s="146"/>
      <c r="AA465" s="146"/>
      <c r="AB465" s="146"/>
      <c r="AC465" s="147"/>
    </row>
    <row r="466" spans="1:29" ht="12.75" customHeight="1">
      <c r="A466" s="304"/>
      <c r="B466" s="305"/>
      <c r="C466" s="306"/>
      <c r="D466" s="148" t="s">
        <v>66</v>
      </c>
      <c r="E466" s="149" t="s">
        <v>67</v>
      </c>
      <c r="F466" s="147"/>
      <c r="G466" s="150" t="s">
        <v>68</v>
      </c>
      <c r="H466" s="149" t="s">
        <v>69</v>
      </c>
      <c r="I466" s="151"/>
      <c r="J466" s="150" t="s">
        <v>70</v>
      </c>
      <c r="K466" s="149" t="s">
        <v>112</v>
      </c>
      <c r="L466" s="146"/>
      <c r="M466" s="147"/>
      <c r="N466" s="150" t="s">
        <v>113</v>
      </c>
      <c r="P466" s="304"/>
      <c r="Q466" s="305"/>
      <c r="R466" s="306"/>
      <c r="S466" s="148" t="s">
        <v>66</v>
      </c>
      <c r="T466" s="149" t="s">
        <v>67</v>
      </c>
      <c r="U466" s="147"/>
      <c r="V466" s="150" t="s">
        <v>68</v>
      </c>
      <c r="W466" s="149" t="s">
        <v>69</v>
      </c>
      <c r="X466" s="151"/>
      <c r="Y466" s="150" t="s">
        <v>70</v>
      </c>
      <c r="Z466" s="149" t="s">
        <v>112</v>
      </c>
      <c r="AA466" s="146"/>
      <c r="AB466" s="147"/>
      <c r="AC466" s="150" t="s">
        <v>113</v>
      </c>
    </row>
    <row r="467" spans="1:29" ht="18" customHeight="1">
      <c r="A467" s="95"/>
      <c r="B467" s="152">
        <v>1</v>
      </c>
      <c r="C467" s="152"/>
      <c r="D467" s="142"/>
      <c r="E467" s="96"/>
      <c r="F467" s="131"/>
      <c r="G467" s="131"/>
      <c r="H467" s="96"/>
      <c r="I467" s="131"/>
      <c r="J467" s="131"/>
      <c r="K467" s="153"/>
      <c r="L467" s="153"/>
      <c r="M467" s="154"/>
      <c r="N467" s="154"/>
      <c r="P467" s="95"/>
      <c r="Q467" s="152">
        <v>1</v>
      </c>
      <c r="R467" s="152"/>
      <c r="S467" s="142"/>
      <c r="T467" s="96"/>
      <c r="U467" s="131"/>
      <c r="V467" s="131"/>
      <c r="W467" s="96"/>
      <c r="X467" s="131"/>
      <c r="Y467" s="131"/>
      <c r="Z467" s="153"/>
      <c r="AA467" s="153"/>
      <c r="AB467" s="154"/>
      <c r="AC467" s="154"/>
    </row>
    <row r="468" spans="1:29" ht="18" customHeight="1">
      <c r="A468" s="155"/>
      <c r="B468" s="156">
        <v>2</v>
      </c>
      <c r="C468" s="156"/>
      <c r="D468" s="136"/>
      <c r="E468" s="63"/>
      <c r="F468" s="157"/>
      <c r="G468" s="157"/>
      <c r="H468" s="63"/>
      <c r="I468" s="157"/>
      <c r="J468" s="157"/>
      <c r="K468" s="158"/>
      <c r="L468" s="158"/>
      <c r="M468" s="159"/>
      <c r="N468" s="159"/>
      <c r="P468" s="155"/>
      <c r="Q468" s="156">
        <v>2</v>
      </c>
      <c r="R468" s="156"/>
      <c r="S468" s="136"/>
      <c r="T468" s="63"/>
      <c r="U468" s="157"/>
      <c r="V468" s="157"/>
      <c r="W468" s="63"/>
      <c r="X468" s="157"/>
      <c r="Y468" s="157"/>
      <c r="Z468" s="158"/>
      <c r="AA468" s="158"/>
      <c r="AB468" s="159"/>
      <c r="AC468" s="159"/>
    </row>
    <row r="469" spans="1:29" ht="9" customHeight="1">
      <c r="A469" s="96"/>
      <c r="B469" s="96"/>
      <c r="C469" s="96"/>
      <c r="D469" s="96"/>
      <c r="E469" s="96"/>
      <c r="F469" s="96"/>
      <c r="G469" s="96"/>
      <c r="H469" s="96"/>
      <c r="I469" s="96"/>
      <c r="J469" s="96"/>
      <c r="K469" s="96"/>
      <c r="L469" s="96"/>
      <c r="M469" s="96"/>
      <c r="N469" s="96"/>
      <c r="P469" s="96"/>
      <c r="Q469" s="96"/>
      <c r="R469" s="96"/>
      <c r="S469" s="96"/>
      <c r="T469" s="96"/>
      <c r="U469" s="96"/>
      <c r="V469" s="96"/>
      <c r="W469" s="96"/>
      <c r="X469" s="96"/>
      <c r="Y469" s="96"/>
      <c r="Z469" s="96"/>
      <c r="AA469" s="96"/>
      <c r="AB469" s="96"/>
      <c r="AC469" s="96"/>
    </row>
    <row r="470" spans="2:29" ht="18" customHeight="1">
      <c r="B470" s="160" t="s">
        <v>114</v>
      </c>
      <c r="D470" s="161"/>
      <c r="E470" s="161"/>
      <c r="F470" s="161"/>
      <c r="G470" s="161"/>
      <c r="I470" s="160" t="s">
        <v>115</v>
      </c>
      <c r="J470" s="161"/>
      <c r="K470" s="162" t="s">
        <v>48</v>
      </c>
      <c r="L470" s="161"/>
      <c r="M470" s="161"/>
      <c r="N470" s="162" t="s">
        <v>116</v>
      </c>
      <c r="Q470" s="160" t="s">
        <v>114</v>
      </c>
      <c r="S470" s="161"/>
      <c r="T470" s="161"/>
      <c r="U470" s="161"/>
      <c r="V470" s="161"/>
      <c r="X470" s="160" t="s">
        <v>115</v>
      </c>
      <c r="Y470" s="161"/>
      <c r="Z470" s="162" t="s">
        <v>48</v>
      </c>
      <c r="AA470" s="161"/>
      <c r="AB470" s="161"/>
      <c r="AC470" s="162" t="s">
        <v>116</v>
      </c>
    </row>
    <row r="471" ht="9.75" customHeight="1"/>
    <row r="472" spans="1:29" ht="9.75" customHeight="1">
      <c r="A472" s="163" t="s">
        <v>117</v>
      </c>
      <c r="B472" s="146"/>
      <c r="C472" s="146"/>
      <c r="D472" s="146"/>
      <c r="E472" s="146"/>
      <c r="F472" s="146"/>
      <c r="G472" s="146"/>
      <c r="H472" s="164" t="s">
        <v>118</v>
      </c>
      <c r="I472" s="146"/>
      <c r="J472" s="146"/>
      <c r="K472" s="146"/>
      <c r="L472" s="146"/>
      <c r="M472" s="146"/>
      <c r="N472" s="147"/>
      <c r="P472" s="163" t="s">
        <v>117</v>
      </c>
      <c r="Q472" s="146"/>
      <c r="R472" s="146"/>
      <c r="S472" s="146"/>
      <c r="T472" s="146"/>
      <c r="U472" s="146"/>
      <c r="V472" s="146"/>
      <c r="W472" s="164" t="s">
        <v>118</v>
      </c>
      <c r="X472" s="146"/>
      <c r="Y472" s="146"/>
      <c r="Z472" s="146"/>
      <c r="AA472" s="146"/>
      <c r="AB472" s="146"/>
      <c r="AC472" s="147"/>
    </row>
    <row r="473" spans="1:29" ht="15.75" customHeight="1">
      <c r="A473" s="165"/>
      <c r="B473" s="298"/>
      <c r="C473" s="299"/>
      <c r="D473" s="299"/>
      <c r="E473" s="299"/>
      <c r="F473" s="299"/>
      <c r="G473" s="300"/>
      <c r="H473" s="166"/>
      <c r="I473" s="138"/>
      <c r="J473" s="138"/>
      <c r="K473" s="138"/>
      <c r="L473" s="138"/>
      <c r="M473" s="138"/>
      <c r="N473" s="139"/>
      <c r="P473" s="165"/>
      <c r="Q473" s="298"/>
      <c r="R473" s="299"/>
      <c r="S473" s="299"/>
      <c r="T473" s="299"/>
      <c r="U473" s="299"/>
      <c r="V473" s="300"/>
      <c r="W473" s="166"/>
      <c r="X473" s="138"/>
      <c r="Y473" s="138"/>
      <c r="Z473" s="138"/>
      <c r="AA473" s="138"/>
      <c r="AB473" s="138"/>
      <c r="AC473" s="139"/>
    </row>
    <row r="474" spans="1:29" ht="9.75" customHeight="1">
      <c r="A474" s="167" t="s">
        <v>119</v>
      </c>
      <c r="B474" s="96"/>
      <c r="C474" s="96"/>
      <c r="D474" s="96"/>
      <c r="E474" s="96"/>
      <c r="F474" s="96"/>
      <c r="G474" s="131"/>
      <c r="H474" s="168" t="s">
        <v>120</v>
      </c>
      <c r="I474" s="63"/>
      <c r="J474" s="157"/>
      <c r="K474" s="63"/>
      <c r="L474" s="169" t="s">
        <v>121</v>
      </c>
      <c r="M474" s="63"/>
      <c r="N474" s="157"/>
      <c r="P474" s="167" t="s">
        <v>119</v>
      </c>
      <c r="Q474" s="96"/>
      <c r="R474" s="96"/>
      <c r="S474" s="96"/>
      <c r="T474" s="96"/>
      <c r="U474" s="96"/>
      <c r="V474" s="131"/>
      <c r="W474" s="168" t="s">
        <v>120</v>
      </c>
      <c r="X474" s="63"/>
      <c r="Y474" s="157"/>
      <c r="Z474" s="63"/>
      <c r="AA474" s="169" t="s">
        <v>121</v>
      </c>
      <c r="AB474" s="63"/>
      <c r="AC474" s="157"/>
    </row>
    <row r="475" spans="1:29" ht="19.5" customHeight="1">
      <c r="A475" s="97"/>
      <c r="B475" s="298"/>
      <c r="C475" s="299"/>
      <c r="D475" s="299"/>
      <c r="E475" s="299"/>
      <c r="F475" s="299"/>
      <c r="G475" s="300"/>
      <c r="H475" s="97"/>
      <c r="I475" s="98"/>
      <c r="J475" s="157"/>
      <c r="K475" s="98"/>
      <c r="L475" s="98"/>
      <c r="M475" s="98"/>
      <c r="N475" s="144"/>
      <c r="P475" s="97"/>
      <c r="Q475" s="298"/>
      <c r="R475" s="299"/>
      <c r="S475" s="299"/>
      <c r="T475" s="299"/>
      <c r="U475" s="299"/>
      <c r="V475" s="300"/>
      <c r="W475" s="97"/>
      <c r="X475" s="98"/>
      <c r="Y475" s="157"/>
      <c r="Z475" s="98"/>
      <c r="AA475" s="98"/>
      <c r="AB475" s="98"/>
      <c r="AC475" s="144"/>
    </row>
    <row r="476" spans="1:29" ht="12.75" customHeight="1">
      <c r="A476" t="str">
        <f>$A$52</f>
        <v>Offenburg</v>
      </c>
      <c r="M476" s="311">
        <f>$M$52</f>
        <v>40677</v>
      </c>
      <c r="N476" s="270"/>
      <c r="P476" t="str">
        <f>$A$52</f>
        <v>Offenburg</v>
      </c>
      <c r="AB476" s="311">
        <f>$M$52</f>
        <v>40677</v>
      </c>
      <c r="AC476" s="270">
        <f>M476</f>
        <v>40677</v>
      </c>
    </row>
    <row r="478" spans="1:29" ht="24" customHeight="1">
      <c r="A478" s="128" t="str">
        <f>A425</f>
        <v>Schiedrichterzettel - Runde 5</v>
      </c>
      <c r="B478" s="129"/>
      <c r="C478" s="129"/>
      <c r="D478" s="129"/>
      <c r="E478" s="129"/>
      <c r="F478" s="129"/>
      <c r="G478" s="129"/>
      <c r="H478" s="129"/>
      <c r="I478" s="129"/>
      <c r="J478" s="129"/>
      <c r="K478" s="129"/>
      <c r="L478" s="129"/>
      <c r="M478" s="129"/>
      <c r="N478" s="129"/>
      <c r="P478" s="170"/>
      <c r="Q478" s="171"/>
      <c r="R478" s="171"/>
      <c r="S478" s="171"/>
      <c r="T478" s="171"/>
      <c r="U478" s="171"/>
      <c r="V478" s="171"/>
      <c r="W478" s="171"/>
      <c r="X478" s="171"/>
      <c r="Y478" s="171"/>
      <c r="Z478" s="171"/>
      <c r="AA478" s="171"/>
      <c r="AB478" s="171"/>
      <c r="AC478" s="171"/>
    </row>
    <row r="479" spans="1:29" ht="15.75" customHeight="1">
      <c r="A479" s="130" t="s">
        <v>97</v>
      </c>
      <c r="B479" s="96"/>
      <c r="C479" s="96"/>
      <c r="D479" s="131"/>
      <c r="E479" s="132" t="s">
        <v>98</v>
      </c>
      <c r="F479" s="96"/>
      <c r="G479" s="131"/>
      <c r="H479" s="130" t="s">
        <v>99</v>
      </c>
      <c r="I479" s="96"/>
      <c r="J479" s="132"/>
      <c r="K479" s="131"/>
      <c r="L479" s="132" t="s">
        <v>100</v>
      </c>
      <c r="M479" s="96"/>
      <c r="N479" s="131"/>
      <c r="P479" s="172"/>
      <c r="Q479" s="138"/>
      <c r="R479" s="138"/>
      <c r="S479" s="138"/>
      <c r="T479" s="172"/>
      <c r="U479" s="138"/>
      <c r="V479" s="138"/>
      <c r="W479" s="172"/>
      <c r="X479" s="138"/>
      <c r="Y479" s="172"/>
      <c r="Z479" s="138"/>
      <c r="AA479" s="172"/>
      <c r="AB479" s="138"/>
      <c r="AC479" s="138"/>
    </row>
    <row r="480" spans="1:29" ht="18" customHeight="1">
      <c r="A480" s="97"/>
      <c r="B480" s="98"/>
      <c r="C480" s="284">
        <f>$C$3</f>
        <v>40677</v>
      </c>
      <c r="D480" s="281"/>
      <c r="E480" s="98"/>
      <c r="F480" s="280"/>
      <c r="G480" s="281"/>
      <c r="H480" s="282" t="str">
        <f>$H$3</f>
        <v>Gruppe C</v>
      </c>
      <c r="I480" s="283"/>
      <c r="J480" s="283"/>
      <c r="K480" s="281"/>
      <c r="L480" s="282"/>
      <c r="M480" s="283"/>
      <c r="N480" s="281"/>
      <c r="P480" s="138"/>
      <c r="Q480" s="138"/>
      <c r="R480" s="285"/>
      <c r="S480" s="286"/>
      <c r="T480" s="138"/>
      <c r="U480" s="312"/>
      <c r="V480" s="286"/>
      <c r="W480" s="286"/>
      <c r="X480" s="286"/>
      <c r="Y480" s="286"/>
      <c r="Z480" s="286"/>
      <c r="AA480" s="286"/>
      <c r="AB480" s="286"/>
      <c r="AC480" s="286"/>
    </row>
    <row r="481" spans="1:29" ht="24.75" customHeight="1">
      <c r="A481" s="134"/>
      <c r="B481" s="133" t="str">
        <f>$B$4</f>
        <v>BaWü JG-RLT Top24</v>
      </c>
      <c r="L481" s="295" t="str">
        <f>$L$4</f>
        <v>Jungen U12</v>
      </c>
      <c r="M481" s="295"/>
      <c r="N481" s="295"/>
      <c r="P481" s="174"/>
      <c r="Q481" s="175"/>
      <c r="R481" s="138"/>
      <c r="S481" s="138"/>
      <c r="T481" s="138"/>
      <c r="U481" s="138"/>
      <c r="V481" s="138"/>
      <c r="W481" s="138"/>
      <c r="X481" s="138"/>
      <c r="Y481" s="138"/>
      <c r="Z481" s="138"/>
      <c r="AA481" s="313"/>
      <c r="AB481" s="313"/>
      <c r="AC481" s="313"/>
    </row>
    <row r="482" spans="1:29" ht="4.5" customHeight="1">
      <c r="A482" s="95"/>
      <c r="B482" s="96"/>
      <c r="C482" s="96"/>
      <c r="D482" s="96"/>
      <c r="E482" s="96"/>
      <c r="F482" s="96"/>
      <c r="G482" s="96"/>
      <c r="H482" s="96"/>
      <c r="I482" s="96"/>
      <c r="J482" s="96"/>
      <c r="K482" s="96"/>
      <c r="L482" s="96"/>
      <c r="M482" s="96"/>
      <c r="N482" s="131"/>
      <c r="P482" s="138"/>
      <c r="Q482" s="138"/>
      <c r="R482" s="138"/>
      <c r="S482" s="138"/>
      <c r="T482" s="138"/>
      <c r="U482" s="138"/>
      <c r="V482" s="138"/>
      <c r="W482" s="138"/>
      <c r="X482" s="138"/>
      <c r="Y482" s="138"/>
      <c r="Z482" s="138"/>
      <c r="AA482" s="138"/>
      <c r="AB482" s="138"/>
      <c r="AC482" s="138"/>
    </row>
    <row r="483" spans="1:29" ht="9.75" customHeight="1">
      <c r="A483" s="135"/>
      <c r="B483" s="136"/>
      <c r="C483" s="137" t="s">
        <v>101</v>
      </c>
      <c r="D483" s="137"/>
      <c r="E483" s="136"/>
      <c r="F483" s="137" t="s">
        <v>102</v>
      </c>
      <c r="G483" s="137"/>
      <c r="H483" s="136"/>
      <c r="I483" s="137" t="s">
        <v>103</v>
      </c>
      <c r="J483" s="137"/>
      <c r="K483" s="137"/>
      <c r="M483" s="138"/>
      <c r="N483" s="139"/>
      <c r="P483" s="138"/>
      <c r="Q483" s="138"/>
      <c r="R483" s="1"/>
      <c r="S483" s="1"/>
      <c r="T483" s="138"/>
      <c r="U483" s="1"/>
      <c r="V483" s="1"/>
      <c r="W483" s="138"/>
      <c r="X483" s="1"/>
      <c r="Y483" s="1"/>
      <c r="Z483" s="1"/>
      <c r="AA483" s="138"/>
      <c r="AB483" s="138"/>
      <c r="AC483" s="138"/>
    </row>
    <row r="484" spans="1:29" ht="4.5" customHeight="1">
      <c r="A484" s="135"/>
      <c r="M484" s="138"/>
      <c r="N484" s="139"/>
      <c r="P484" s="138"/>
      <c r="Q484" s="138"/>
      <c r="R484" s="138"/>
      <c r="S484" s="138"/>
      <c r="T484" s="138"/>
      <c r="U484" s="138"/>
      <c r="V484" s="138"/>
      <c r="W484" s="138"/>
      <c r="X484" s="138"/>
      <c r="Y484" s="138"/>
      <c r="Z484" s="138"/>
      <c r="AA484" s="138"/>
      <c r="AB484" s="138"/>
      <c r="AC484" s="138"/>
    </row>
    <row r="485" spans="1:29" ht="12.75" customHeight="1">
      <c r="A485" s="95"/>
      <c r="B485" s="96"/>
      <c r="C485" s="140" t="s">
        <v>104</v>
      </c>
      <c r="D485" s="140" t="s">
        <v>105</v>
      </c>
      <c r="E485" s="96"/>
      <c r="F485" s="140"/>
      <c r="G485" s="140"/>
      <c r="H485" s="96"/>
      <c r="I485" s="96"/>
      <c r="J485" s="131"/>
      <c r="M485" s="138"/>
      <c r="N485" s="139"/>
      <c r="P485" s="138"/>
      <c r="Q485" s="138"/>
      <c r="R485" s="1"/>
      <c r="S485" s="1"/>
      <c r="T485" s="138"/>
      <c r="U485" s="1"/>
      <c r="V485" s="1"/>
      <c r="W485" s="138"/>
      <c r="X485" s="138"/>
      <c r="Y485" s="138"/>
      <c r="Z485" s="138"/>
      <c r="AA485" s="138"/>
      <c r="AB485" s="138"/>
      <c r="AC485" s="138"/>
    </row>
    <row r="486" spans="1:29" ht="4.5" customHeight="1">
      <c r="A486" s="135"/>
      <c r="B486" s="138"/>
      <c r="C486" s="1"/>
      <c r="D486" s="1"/>
      <c r="E486" s="138"/>
      <c r="F486" s="1"/>
      <c r="G486" s="1"/>
      <c r="H486" s="138"/>
      <c r="I486" s="138"/>
      <c r="J486" s="139"/>
      <c r="M486" s="138"/>
      <c r="N486" s="139"/>
      <c r="P486" s="138"/>
      <c r="Q486" s="138"/>
      <c r="R486" s="1"/>
      <c r="S486" s="1"/>
      <c r="T486" s="138"/>
      <c r="U486" s="1"/>
      <c r="V486" s="1"/>
      <c r="W486" s="138"/>
      <c r="X486" s="138"/>
      <c r="Y486" s="138"/>
      <c r="Z486" s="138"/>
      <c r="AA486" s="138"/>
      <c r="AB486" s="138"/>
      <c r="AC486" s="138"/>
    </row>
    <row r="487" spans="1:29" ht="9.75" customHeight="1">
      <c r="A487" s="135"/>
      <c r="B487" s="138"/>
      <c r="C487" s="287">
        <f>Raster!B27</f>
        <v>88</v>
      </c>
      <c r="D487" s="289" t="str">
        <f>Raster!C27</f>
        <v>Schweizer, Tim</v>
      </c>
      <c r="E487" s="290"/>
      <c r="F487" s="290"/>
      <c r="G487" s="290"/>
      <c r="H487" s="290"/>
      <c r="I487" s="290"/>
      <c r="J487" s="291"/>
      <c r="L487" s="136"/>
      <c r="M487" s="1" t="s">
        <v>106</v>
      </c>
      <c r="N487" s="141"/>
      <c r="P487" s="138"/>
      <c r="Q487" s="138"/>
      <c r="R487" s="287"/>
      <c r="S487" s="309"/>
      <c r="T487" s="310"/>
      <c r="U487" s="310"/>
      <c r="V487" s="310"/>
      <c r="W487" s="310"/>
      <c r="X487" s="310"/>
      <c r="Y487" s="310"/>
      <c r="Z487" s="138"/>
      <c r="AA487" s="138"/>
      <c r="AB487" s="1"/>
      <c r="AC487" s="1"/>
    </row>
    <row r="488" spans="1:29" ht="4.5" customHeight="1">
      <c r="A488" s="135"/>
      <c r="B488" s="138"/>
      <c r="C488" s="288"/>
      <c r="D488" s="290"/>
      <c r="E488" s="290"/>
      <c r="F488" s="290"/>
      <c r="G488" s="290"/>
      <c r="H488" s="290"/>
      <c r="I488" s="290"/>
      <c r="J488" s="291"/>
      <c r="M488" s="138"/>
      <c r="N488" s="139"/>
      <c r="P488" s="138"/>
      <c r="Q488" s="138"/>
      <c r="R488" s="308"/>
      <c r="S488" s="310"/>
      <c r="T488" s="310"/>
      <c r="U488" s="310"/>
      <c r="V488" s="310"/>
      <c r="W488" s="310"/>
      <c r="X488" s="310"/>
      <c r="Y488" s="310"/>
      <c r="Z488" s="138"/>
      <c r="AA488" s="138"/>
      <c r="AB488" s="138"/>
      <c r="AC488" s="138"/>
    </row>
    <row r="489" spans="1:29" ht="9.75" customHeight="1">
      <c r="A489" s="135"/>
      <c r="B489" s="138"/>
      <c r="C489" s="288"/>
      <c r="D489" s="290"/>
      <c r="E489" s="290"/>
      <c r="F489" s="290"/>
      <c r="G489" s="290"/>
      <c r="H489" s="290"/>
      <c r="I489" s="290"/>
      <c r="J489" s="291"/>
      <c r="L489" s="136"/>
      <c r="M489" s="1" t="s">
        <v>107</v>
      </c>
      <c r="N489" s="141"/>
      <c r="P489" s="138"/>
      <c r="Q489" s="138"/>
      <c r="R489" s="308"/>
      <c r="S489" s="310"/>
      <c r="T489" s="310"/>
      <c r="U489" s="310"/>
      <c r="V489" s="310"/>
      <c r="W489" s="310"/>
      <c r="X489" s="310"/>
      <c r="Y489" s="310"/>
      <c r="Z489" s="138"/>
      <c r="AA489" s="138"/>
      <c r="AB489" s="1"/>
      <c r="AC489" s="1"/>
    </row>
    <row r="490" spans="1:29" ht="4.5" customHeight="1">
      <c r="A490" s="135"/>
      <c r="B490" s="138"/>
      <c r="C490" s="288"/>
      <c r="D490" s="290"/>
      <c r="E490" s="290"/>
      <c r="F490" s="290"/>
      <c r="G490" s="290"/>
      <c r="H490" s="290"/>
      <c r="I490" s="290"/>
      <c r="J490" s="291"/>
      <c r="M490" s="138"/>
      <c r="N490" s="139"/>
      <c r="P490" s="138"/>
      <c r="Q490" s="138"/>
      <c r="R490" s="308"/>
      <c r="S490" s="310"/>
      <c r="T490" s="310"/>
      <c r="U490" s="310"/>
      <c r="V490" s="310"/>
      <c r="W490" s="310"/>
      <c r="X490" s="310"/>
      <c r="Y490" s="310"/>
      <c r="Z490" s="138"/>
      <c r="AA490" s="138"/>
      <c r="AB490" s="138"/>
      <c r="AC490" s="138"/>
    </row>
    <row r="491" spans="1:29" ht="9.75" customHeight="1">
      <c r="A491" s="135"/>
      <c r="B491" s="138"/>
      <c r="C491" s="288"/>
      <c r="D491" s="290"/>
      <c r="E491" s="290"/>
      <c r="F491" s="290"/>
      <c r="G491" s="290"/>
      <c r="H491" s="290"/>
      <c r="I491" s="290"/>
      <c r="J491" s="291"/>
      <c r="L491" s="142"/>
      <c r="M491" s="1" t="s">
        <v>107</v>
      </c>
      <c r="N491" s="141"/>
      <c r="P491" s="138"/>
      <c r="Q491" s="138"/>
      <c r="R491" s="308"/>
      <c r="S491" s="310"/>
      <c r="T491" s="310"/>
      <c r="U491" s="310"/>
      <c r="V491" s="310"/>
      <c r="W491" s="310"/>
      <c r="X491" s="310"/>
      <c r="Y491" s="310"/>
      <c r="Z491" s="138"/>
      <c r="AA491" s="138"/>
      <c r="AB491" s="1"/>
      <c r="AC491" s="1"/>
    </row>
    <row r="492" spans="1:29" ht="4.5" customHeight="1">
      <c r="A492" s="97"/>
      <c r="B492" s="98"/>
      <c r="C492" s="98"/>
      <c r="D492" s="98"/>
      <c r="E492" s="98"/>
      <c r="F492" s="98"/>
      <c r="G492" s="98"/>
      <c r="H492" s="98"/>
      <c r="I492" s="98"/>
      <c r="J492" s="139"/>
      <c r="L492" s="96"/>
      <c r="M492" s="143"/>
      <c r="N492" s="141"/>
      <c r="P492" s="138"/>
      <c r="Q492" s="138"/>
      <c r="R492" s="138"/>
      <c r="S492" s="138"/>
      <c r="T492" s="138"/>
      <c r="U492" s="138"/>
      <c r="V492" s="138"/>
      <c r="W492" s="138"/>
      <c r="X492" s="138"/>
      <c r="Y492" s="138"/>
      <c r="Z492" s="138"/>
      <c r="AA492" s="138"/>
      <c r="AB492" s="1"/>
      <c r="AC492" s="1"/>
    </row>
    <row r="493" spans="1:29" ht="12.75" customHeight="1">
      <c r="A493" s="95"/>
      <c r="B493" s="96"/>
      <c r="C493" s="96"/>
      <c r="D493" s="140" t="s">
        <v>108</v>
      </c>
      <c r="E493" s="96"/>
      <c r="F493" s="140"/>
      <c r="G493" s="140"/>
      <c r="H493" s="96"/>
      <c r="I493" s="96"/>
      <c r="J493" s="131"/>
      <c r="K493" s="96"/>
      <c r="L493" s="96"/>
      <c r="M493" s="96"/>
      <c r="N493" s="131"/>
      <c r="P493" s="138"/>
      <c r="Q493" s="138"/>
      <c r="R493" s="138"/>
      <c r="S493" s="1"/>
      <c r="T493" s="138"/>
      <c r="U493" s="1"/>
      <c r="V493" s="1"/>
      <c r="W493" s="138"/>
      <c r="X493" s="138"/>
      <c r="Y493" s="138"/>
      <c r="Z493" s="138"/>
      <c r="AA493" s="138"/>
      <c r="AB493" s="138"/>
      <c r="AC493" s="138"/>
    </row>
    <row r="494" spans="1:29" ht="4.5" customHeight="1">
      <c r="A494" s="135"/>
      <c r="B494" s="138"/>
      <c r="C494" s="138"/>
      <c r="D494" s="138"/>
      <c r="E494" s="138"/>
      <c r="F494" s="138"/>
      <c r="G494" s="138"/>
      <c r="H494" s="138"/>
      <c r="I494" s="138"/>
      <c r="J494" s="139"/>
      <c r="K494" s="138"/>
      <c r="L494" s="138"/>
      <c r="M494" s="138"/>
      <c r="N494" s="139"/>
      <c r="P494" s="138"/>
      <c r="Q494" s="138"/>
      <c r="R494" s="138"/>
      <c r="S494" s="138"/>
      <c r="T494" s="138"/>
      <c r="U494" s="138"/>
      <c r="V494" s="138"/>
      <c r="W494" s="138"/>
      <c r="X494" s="138"/>
      <c r="Y494" s="138"/>
      <c r="Z494" s="138"/>
      <c r="AA494" s="138"/>
      <c r="AB494" s="138"/>
      <c r="AC494" s="138"/>
    </row>
    <row r="495" spans="1:29" ht="9.75" customHeight="1">
      <c r="A495" s="135"/>
      <c r="B495" s="138"/>
      <c r="C495" s="138"/>
      <c r="D495" s="292"/>
      <c r="E495" s="293"/>
      <c r="F495" s="293"/>
      <c r="G495" s="293"/>
      <c r="H495" s="293"/>
      <c r="I495" s="293"/>
      <c r="J495" s="294"/>
      <c r="K495" s="138"/>
      <c r="L495" s="136"/>
      <c r="M495" s="1" t="s">
        <v>106</v>
      </c>
      <c r="N495" s="141"/>
      <c r="P495" s="138"/>
      <c r="Q495" s="138"/>
      <c r="R495" s="138"/>
      <c r="S495" s="292"/>
      <c r="T495" s="292"/>
      <c r="U495" s="292"/>
      <c r="V495" s="292"/>
      <c r="W495" s="292"/>
      <c r="X495" s="292"/>
      <c r="Y495" s="292"/>
      <c r="Z495" s="138"/>
      <c r="AA495" s="138"/>
      <c r="AB495" s="1"/>
      <c r="AC495" s="1"/>
    </row>
    <row r="496" spans="1:29" ht="4.5" customHeight="1">
      <c r="A496" s="135"/>
      <c r="B496" s="138"/>
      <c r="C496" s="138"/>
      <c r="D496" s="293"/>
      <c r="E496" s="293"/>
      <c r="F496" s="293"/>
      <c r="G496" s="293"/>
      <c r="H496" s="293"/>
      <c r="I496" s="293"/>
      <c r="J496" s="294"/>
      <c r="K496" s="138"/>
      <c r="L496" s="138"/>
      <c r="M496" s="138"/>
      <c r="N496" s="139"/>
      <c r="P496" s="138"/>
      <c r="Q496" s="138"/>
      <c r="R496" s="138"/>
      <c r="S496" s="292"/>
      <c r="T496" s="292"/>
      <c r="U496" s="292"/>
      <c r="V496" s="292"/>
      <c r="W496" s="292"/>
      <c r="X496" s="292"/>
      <c r="Y496" s="292"/>
      <c r="Z496" s="138"/>
      <c r="AA496" s="138"/>
      <c r="AB496" s="138"/>
      <c r="AC496" s="138"/>
    </row>
    <row r="497" spans="1:29" ht="9.75" customHeight="1">
      <c r="A497" s="135"/>
      <c r="B497" s="138"/>
      <c r="C497" s="138"/>
      <c r="D497" s="293"/>
      <c r="E497" s="293"/>
      <c r="F497" s="293"/>
      <c r="G497" s="293"/>
      <c r="H497" s="293"/>
      <c r="I497" s="293"/>
      <c r="J497" s="294"/>
      <c r="K497" s="138"/>
      <c r="L497" s="136"/>
      <c r="M497" s="1" t="s">
        <v>109</v>
      </c>
      <c r="N497" s="141"/>
      <c r="P497" s="138"/>
      <c r="Q497" s="138"/>
      <c r="R497" s="138"/>
      <c r="S497" s="292"/>
      <c r="T497" s="292"/>
      <c r="U497" s="292"/>
      <c r="V497" s="292"/>
      <c r="W497" s="292"/>
      <c r="X497" s="292"/>
      <c r="Y497" s="292"/>
      <c r="Z497" s="138"/>
      <c r="AA497" s="138"/>
      <c r="AB497" s="1"/>
      <c r="AC497" s="1"/>
    </row>
    <row r="498" spans="1:29" ht="4.5" customHeight="1">
      <c r="A498" s="97"/>
      <c r="B498" s="98"/>
      <c r="C498" s="98"/>
      <c r="D498" s="98"/>
      <c r="E498" s="98"/>
      <c r="F498" s="98"/>
      <c r="G498" s="98"/>
      <c r="H498" s="98"/>
      <c r="I498" s="98"/>
      <c r="J498" s="144"/>
      <c r="K498" s="98"/>
      <c r="L498" s="98"/>
      <c r="M498" s="98"/>
      <c r="N498" s="139"/>
      <c r="P498" s="138"/>
      <c r="Q498" s="138"/>
      <c r="R498" s="138"/>
      <c r="S498" s="138"/>
      <c r="T498" s="138"/>
      <c r="U498" s="138"/>
      <c r="V498" s="138"/>
      <c r="W498" s="138"/>
      <c r="X498" s="138"/>
      <c r="Y498" s="138"/>
      <c r="Z498" s="138"/>
      <c r="AA498" s="138"/>
      <c r="AB498" s="138"/>
      <c r="AC498" s="138"/>
    </row>
    <row r="499" spans="13:29" ht="4.5" customHeight="1">
      <c r="M499" s="138"/>
      <c r="N499" s="63"/>
      <c r="P499" s="138"/>
      <c r="Q499" s="138"/>
      <c r="R499" s="138"/>
      <c r="S499" s="138"/>
      <c r="T499" s="138"/>
      <c r="U499" s="138"/>
      <c r="V499" s="138"/>
      <c r="W499" s="138"/>
      <c r="X499" s="138"/>
      <c r="Y499" s="138"/>
      <c r="Z499" s="138"/>
      <c r="AA499" s="138"/>
      <c r="AB499" s="138"/>
      <c r="AC499" s="138"/>
    </row>
    <row r="500" spans="1:29" ht="4.5" customHeight="1">
      <c r="A500" s="95"/>
      <c r="B500" s="96"/>
      <c r="C500" s="96"/>
      <c r="D500" s="96"/>
      <c r="E500" s="96"/>
      <c r="F500" s="96"/>
      <c r="G500" s="96"/>
      <c r="H500" s="96"/>
      <c r="I500" s="96"/>
      <c r="J500" s="96"/>
      <c r="K500" s="96"/>
      <c r="L500" s="96"/>
      <c r="M500" s="96"/>
      <c r="N500" s="139"/>
      <c r="P500" s="138"/>
      <c r="Q500" s="138"/>
      <c r="R500" s="138"/>
      <c r="S500" s="138"/>
      <c r="T500" s="138"/>
      <c r="U500" s="138"/>
      <c r="V500" s="138"/>
      <c r="W500" s="138"/>
      <c r="X500" s="138"/>
      <c r="Y500" s="138"/>
      <c r="Z500" s="138"/>
      <c r="AA500" s="138"/>
      <c r="AB500" s="138"/>
      <c r="AC500" s="138"/>
    </row>
    <row r="501" spans="1:29" ht="9.75" customHeight="1">
      <c r="A501" s="135"/>
      <c r="B501" s="136"/>
      <c r="C501" s="137" t="s">
        <v>101</v>
      </c>
      <c r="D501" s="137"/>
      <c r="E501" s="136"/>
      <c r="F501" s="137" t="s">
        <v>102</v>
      </c>
      <c r="G501" s="137"/>
      <c r="H501" s="136"/>
      <c r="I501" s="137" t="s">
        <v>103</v>
      </c>
      <c r="J501" s="137"/>
      <c r="K501" s="137"/>
      <c r="M501" s="138"/>
      <c r="N501" s="139"/>
      <c r="P501" s="138"/>
      <c r="Q501" s="138"/>
      <c r="R501" s="1"/>
      <c r="S501" s="1"/>
      <c r="T501" s="138"/>
      <c r="U501" s="1"/>
      <c r="V501" s="1"/>
      <c r="W501" s="138"/>
      <c r="X501" s="1"/>
      <c r="Y501" s="1"/>
      <c r="Z501" s="1"/>
      <c r="AA501" s="138"/>
      <c r="AB501" s="138"/>
      <c r="AC501" s="138"/>
    </row>
    <row r="502" spans="1:29" ht="4.5" customHeight="1">
      <c r="A502" s="135"/>
      <c r="M502" s="138"/>
      <c r="N502" s="139"/>
      <c r="P502" s="138"/>
      <c r="Q502" s="138"/>
      <c r="R502" s="138"/>
      <c r="S502" s="138"/>
      <c r="T502" s="138"/>
      <c r="U502" s="138"/>
      <c r="V502" s="138"/>
      <c r="W502" s="138"/>
      <c r="X502" s="138"/>
      <c r="Y502" s="138"/>
      <c r="Z502" s="138"/>
      <c r="AA502" s="138"/>
      <c r="AB502" s="138"/>
      <c r="AC502" s="138"/>
    </row>
    <row r="503" spans="1:29" ht="12.75" customHeight="1">
      <c r="A503" s="95"/>
      <c r="B503" s="96"/>
      <c r="C503" s="140" t="s">
        <v>104</v>
      </c>
      <c r="D503" s="140" t="s">
        <v>110</v>
      </c>
      <c r="E503" s="96"/>
      <c r="F503" s="140"/>
      <c r="G503" s="140"/>
      <c r="H503" s="96"/>
      <c r="I503" s="96"/>
      <c r="J503" s="131"/>
      <c r="M503" s="138"/>
      <c r="N503" s="139"/>
      <c r="P503" s="138"/>
      <c r="Q503" s="138"/>
      <c r="R503" s="1"/>
      <c r="S503" s="1"/>
      <c r="T503" s="138"/>
      <c r="U503" s="1"/>
      <c r="V503" s="1"/>
      <c r="W503" s="138"/>
      <c r="X503" s="138"/>
      <c r="Y503" s="138"/>
      <c r="Z503" s="138"/>
      <c r="AA503" s="138"/>
      <c r="AB503" s="138"/>
      <c r="AC503" s="138"/>
    </row>
    <row r="504" spans="1:29" ht="4.5" customHeight="1">
      <c r="A504" s="135"/>
      <c r="B504" s="138"/>
      <c r="C504" s="1"/>
      <c r="D504" s="1"/>
      <c r="E504" s="138"/>
      <c r="F504" s="1"/>
      <c r="G504" s="1"/>
      <c r="H504" s="138"/>
      <c r="I504" s="138"/>
      <c r="J504" s="139"/>
      <c r="M504" s="138"/>
      <c r="N504" s="139"/>
      <c r="P504" s="138"/>
      <c r="Q504" s="138"/>
      <c r="R504" s="1"/>
      <c r="S504" s="1"/>
      <c r="T504" s="138"/>
      <c r="U504" s="1"/>
      <c r="V504" s="1"/>
      <c r="W504" s="138"/>
      <c r="X504" s="138"/>
      <c r="Y504" s="138"/>
      <c r="Z504" s="138"/>
      <c r="AA504" s="138"/>
      <c r="AB504" s="138"/>
      <c r="AC504" s="138"/>
    </row>
    <row r="505" spans="1:29" ht="9.75" customHeight="1">
      <c r="A505" s="135"/>
      <c r="B505" s="138"/>
      <c r="C505" s="287">
        <f>Raster!B29</f>
        <v>90</v>
      </c>
      <c r="D505" s="289" t="str">
        <f>Raster!C29</f>
        <v>Bäcker, Hannes</v>
      </c>
      <c r="E505" s="290"/>
      <c r="F505" s="290"/>
      <c r="G505" s="290"/>
      <c r="H505" s="290"/>
      <c r="I505" s="290"/>
      <c r="J505" s="291"/>
      <c r="L505" s="136"/>
      <c r="M505" s="1" t="s">
        <v>106</v>
      </c>
      <c r="N505" s="141"/>
      <c r="P505" s="138"/>
      <c r="Q505" s="138"/>
      <c r="R505" s="287"/>
      <c r="S505" s="309"/>
      <c r="T505" s="310"/>
      <c r="U505" s="310"/>
      <c r="V505" s="310"/>
      <c r="W505" s="310"/>
      <c r="X505" s="310"/>
      <c r="Y505" s="310"/>
      <c r="Z505" s="138"/>
      <c r="AA505" s="138"/>
      <c r="AB505" s="1"/>
      <c r="AC505" s="1"/>
    </row>
    <row r="506" spans="1:29" ht="4.5" customHeight="1">
      <c r="A506" s="135"/>
      <c r="B506" s="138"/>
      <c r="C506" s="288"/>
      <c r="D506" s="290"/>
      <c r="E506" s="290"/>
      <c r="F506" s="290"/>
      <c r="G506" s="290"/>
      <c r="H506" s="290"/>
      <c r="I506" s="290"/>
      <c r="J506" s="291"/>
      <c r="M506" s="138"/>
      <c r="N506" s="139"/>
      <c r="P506" s="138"/>
      <c r="Q506" s="138"/>
      <c r="R506" s="308"/>
      <c r="S506" s="310"/>
      <c r="T506" s="310"/>
      <c r="U506" s="310"/>
      <c r="V506" s="310"/>
      <c r="W506" s="310"/>
      <c r="X506" s="310"/>
      <c r="Y506" s="310"/>
      <c r="Z506" s="138"/>
      <c r="AA506" s="138"/>
      <c r="AB506" s="138"/>
      <c r="AC506" s="138"/>
    </row>
    <row r="507" spans="1:29" ht="9.75" customHeight="1">
      <c r="A507" s="135"/>
      <c r="B507" s="138"/>
      <c r="C507" s="288"/>
      <c r="D507" s="290"/>
      <c r="E507" s="290"/>
      <c r="F507" s="290"/>
      <c r="G507" s="290"/>
      <c r="H507" s="290"/>
      <c r="I507" s="290"/>
      <c r="J507" s="291"/>
      <c r="L507" s="136"/>
      <c r="M507" s="1" t="s">
        <v>107</v>
      </c>
      <c r="N507" s="141"/>
      <c r="P507" s="138"/>
      <c r="Q507" s="138"/>
      <c r="R507" s="308"/>
      <c r="S507" s="310"/>
      <c r="T507" s="310"/>
      <c r="U507" s="310"/>
      <c r="V507" s="310"/>
      <c r="W507" s="310"/>
      <c r="X507" s="310"/>
      <c r="Y507" s="310"/>
      <c r="Z507" s="138"/>
      <c r="AA507" s="138"/>
      <c r="AB507" s="1"/>
      <c r="AC507" s="1"/>
    </row>
    <row r="508" spans="1:29" ht="4.5" customHeight="1">
      <c r="A508" s="135"/>
      <c r="B508" s="138"/>
      <c r="C508" s="288"/>
      <c r="D508" s="290"/>
      <c r="E508" s="290"/>
      <c r="F508" s="290"/>
      <c r="G508" s="290"/>
      <c r="H508" s="290"/>
      <c r="I508" s="290"/>
      <c r="J508" s="291"/>
      <c r="M508" s="138"/>
      <c r="N508" s="139"/>
      <c r="P508" s="138"/>
      <c r="Q508" s="138"/>
      <c r="R508" s="308"/>
      <c r="S508" s="310"/>
      <c r="T508" s="310"/>
      <c r="U508" s="310"/>
      <c r="V508" s="310"/>
      <c r="W508" s="310"/>
      <c r="X508" s="310"/>
      <c r="Y508" s="310"/>
      <c r="Z508" s="138"/>
      <c r="AA508" s="138"/>
      <c r="AB508" s="138"/>
      <c r="AC508" s="138"/>
    </row>
    <row r="509" spans="1:29" ht="9.75" customHeight="1">
      <c r="A509" s="135"/>
      <c r="B509" s="138"/>
      <c r="C509" s="288"/>
      <c r="D509" s="290"/>
      <c r="E509" s="290"/>
      <c r="F509" s="290"/>
      <c r="G509" s="290"/>
      <c r="H509" s="290"/>
      <c r="I509" s="290"/>
      <c r="J509" s="291"/>
      <c r="L509" s="142"/>
      <c r="M509" s="1" t="s">
        <v>107</v>
      </c>
      <c r="N509" s="141"/>
      <c r="P509" s="138"/>
      <c r="Q509" s="138"/>
      <c r="R509" s="308"/>
      <c r="S509" s="310"/>
      <c r="T509" s="310"/>
      <c r="U509" s="310"/>
      <c r="V509" s="310"/>
      <c r="W509" s="310"/>
      <c r="X509" s="310"/>
      <c r="Y509" s="310"/>
      <c r="Z509" s="138"/>
      <c r="AA509" s="138"/>
      <c r="AB509" s="1"/>
      <c r="AC509" s="1"/>
    </row>
    <row r="510" spans="1:29" ht="4.5" customHeight="1">
      <c r="A510" s="97"/>
      <c r="B510" s="98"/>
      <c r="C510" s="98"/>
      <c r="D510" s="98"/>
      <c r="E510" s="98"/>
      <c r="F510" s="98"/>
      <c r="G510" s="98"/>
      <c r="H510" s="98"/>
      <c r="I510" s="98"/>
      <c r="J510" s="139"/>
      <c r="L510" s="96"/>
      <c r="M510" s="143"/>
      <c r="N510" s="141"/>
      <c r="P510" s="138"/>
      <c r="Q510" s="138"/>
      <c r="R510" s="138"/>
      <c r="S510" s="138"/>
      <c r="T510" s="138"/>
      <c r="U510" s="138"/>
      <c r="V510" s="138"/>
      <c r="W510" s="138"/>
      <c r="X510" s="138"/>
      <c r="Y510" s="138"/>
      <c r="Z510" s="138"/>
      <c r="AA510" s="138"/>
      <c r="AB510" s="1"/>
      <c r="AC510" s="1"/>
    </row>
    <row r="511" spans="1:29" ht="12.75" customHeight="1">
      <c r="A511" s="95"/>
      <c r="B511" s="96"/>
      <c r="C511" s="96"/>
      <c r="D511" s="140" t="s">
        <v>108</v>
      </c>
      <c r="E511" s="96"/>
      <c r="F511" s="140"/>
      <c r="G511" s="140"/>
      <c r="H511" s="96"/>
      <c r="I511" s="96"/>
      <c r="J511" s="131"/>
      <c r="K511" s="96"/>
      <c r="L511" s="96"/>
      <c r="M511" s="96"/>
      <c r="N511" s="131"/>
      <c r="P511" s="138"/>
      <c r="Q511" s="138"/>
      <c r="R511" s="138"/>
      <c r="S511" s="1"/>
      <c r="T511" s="138"/>
      <c r="U511" s="1"/>
      <c r="V511" s="1"/>
      <c r="W511" s="138"/>
      <c r="X511" s="138"/>
      <c r="Y511" s="138"/>
      <c r="Z511" s="138"/>
      <c r="AA511" s="138"/>
      <c r="AB511" s="138"/>
      <c r="AC511" s="138"/>
    </row>
    <row r="512" spans="1:29" ht="4.5" customHeight="1">
      <c r="A512" s="135"/>
      <c r="B512" s="138"/>
      <c r="C512" s="138"/>
      <c r="D512" s="138"/>
      <c r="E512" s="138"/>
      <c r="F512" s="138"/>
      <c r="G512" s="138"/>
      <c r="H512" s="138"/>
      <c r="I512" s="138"/>
      <c r="J512" s="139"/>
      <c r="K512" s="138"/>
      <c r="L512" s="138"/>
      <c r="M512" s="138"/>
      <c r="N512" s="139"/>
      <c r="P512" s="138"/>
      <c r="Q512" s="138"/>
      <c r="R512" s="138"/>
      <c r="S512" s="138"/>
      <c r="T512" s="138"/>
      <c r="U512" s="138"/>
      <c r="V512" s="138"/>
      <c r="W512" s="138"/>
      <c r="X512" s="138"/>
      <c r="Y512" s="138"/>
      <c r="Z512" s="138"/>
      <c r="AA512" s="138"/>
      <c r="AB512" s="138"/>
      <c r="AC512" s="138"/>
    </row>
    <row r="513" spans="1:29" ht="9.75" customHeight="1">
      <c r="A513" s="135"/>
      <c r="B513" s="138"/>
      <c r="C513" s="138"/>
      <c r="D513" s="292"/>
      <c r="E513" s="293"/>
      <c r="F513" s="293"/>
      <c r="G513" s="293"/>
      <c r="H513" s="293"/>
      <c r="I513" s="293"/>
      <c r="J513" s="294"/>
      <c r="K513" s="138"/>
      <c r="L513" s="136"/>
      <c r="M513" s="1" t="s">
        <v>106</v>
      </c>
      <c r="N513" s="141"/>
      <c r="P513" s="138"/>
      <c r="Q513" s="138"/>
      <c r="R513" s="138"/>
      <c r="S513" s="292"/>
      <c r="T513" s="292"/>
      <c r="U513" s="292"/>
      <c r="V513" s="292"/>
      <c r="W513" s="292"/>
      <c r="X513" s="292"/>
      <c r="Y513" s="292"/>
      <c r="Z513" s="138"/>
      <c r="AA513" s="138"/>
      <c r="AB513" s="1"/>
      <c r="AC513" s="1"/>
    </row>
    <row r="514" spans="1:29" ht="4.5" customHeight="1">
      <c r="A514" s="135"/>
      <c r="B514" s="138"/>
      <c r="C514" s="138"/>
      <c r="D514" s="293"/>
      <c r="E514" s="293"/>
      <c r="F514" s="293"/>
      <c r="G514" s="293"/>
      <c r="H514" s="293"/>
      <c r="I514" s="293"/>
      <c r="J514" s="294"/>
      <c r="K514" s="138"/>
      <c r="L514" s="138"/>
      <c r="M514" s="138"/>
      <c r="N514" s="139"/>
      <c r="P514" s="138"/>
      <c r="Q514" s="138"/>
      <c r="R514" s="138"/>
      <c r="S514" s="292"/>
      <c r="T514" s="292"/>
      <c r="U514" s="292"/>
      <c r="V514" s="292"/>
      <c r="W514" s="292"/>
      <c r="X514" s="292"/>
      <c r="Y514" s="292"/>
      <c r="Z514" s="138"/>
      <c r="AA514" s="138"/>
      <c r="AB514" s="138"/>
      <c r="AC514" s="138"/>
    </row>
    <row r="515" spans="1:29" ht="9.75" customHeight="1">
      <c r="A515" s="135"/>
      <c r="B515" s="138"/>
      <c r="C515" s="138"/>
      <c r="D515" s="293"/>
      <c r="E515" s="293"/>
      <c r="F515" s="293"/>
      <c r="G515" s="293"/>
      <c r="H515" s="293"/>
      <c r="I515" s="293"/>
      <c r="J515" s="294"/>
      <c r="K515" s="138"/>
      <c r="L515" s="136"/>
      <c r="M515" s="1" t="s">
        <v>109</v>
      </c>
      <c r="N515" s="141"/>
      <c r="P515" s="138"/>
      <c r="Q515" s="138"/>
      <c r="R515" s="138"/>
      <c r="S515" s="292"/>
      <c r="T515" s="292"/>
      <c r="U515" s="292"/>
      <c r="V515" s="292"/>
      <c r="W515" s="292"/>
      <c r="X515" s="292"/>
      <c r="Y515" s="292"/>
      <c r="Z515" s="138"/>
      <c r="AA515" s="138"/>
      <c r="AB515" s="1"/>
      <c r="AC515" s="1"/>
    </row>
    <row r="516" spans="1:29" ht="4.5" customHeight="1">
      <c r="A516" s="97"/>
      <c r="B516" s="98"/>
      <c r="C516" s="98"/>
      <c r="D516" s="98"/>
      <c r="E516" s="98"/>
      <c r="F516" s="98"/>
      <c r="G516" s="98"/>
      <c r="H516" s="98"/>
      <c r="I516" s="98"/>
      <c r="J516" s="144"/>
      <c r="K516" s="98"/>
      <c r="L516" s="98"/>
      <c r="M516" s="98"/>
      <c r="N516" s="144"/>
      <c r="P516" s="138"/>
      <c r="Q516" s="138"/>
      <c r="R516" s="138"/>
      <c r="S516" s="138"/>
      <c r="T516" s="138"/>
      <c r="U516" s="138"/>
      <c r="V516" s="138"/>
      <c r="W516" s="138"/>
      <c r="X516" s="138"/>
      <c r="Y516" s="138"/>
      <c r="Z516" s="138"/>
      <c r="AA516" s="138"/>
      <c r="AB516" s="138"/>
      <c r="AC516" s="138"/>
    </row>
    <row r="517" spans="1:29" ht="4.5" customHeight="1">
      <c r="A517" s="138"/>
      <c r="B517" s="138"/>
      <c r="C517" s="138"/>
      <c r="D517" s="138"/>
      <c r="E517" s="138"/>
      <c r="F517" s="138"/>
      <c r="G517" s="138"/>
      <c r="H517" s="138"/>
      <c r="I517" s="138"/>
      <c r="J517" s="138"/>
      <c r="K517" s="138"/>
      <c r="L517" s="138"/>
      <c r="M517" s="138"/>
      <c r="N517" s="138"/>
      <c r="P517" s="138"/>
      <c r="Q517" s="138"/>
      <c r="R517" s="138"/>
      <c r="S517" s="138"/>
      <c r="T517" s="138"/>
      <c r="U517" s="138"/>
      <c r="V517" s="138"/>
      <c r="W517" s="138"/>
      <c r="X517" s="138"/>
      <c r="Y517" s="138"/>
      <c r="Z517" s="138"/>
      <c r="AA517" s="138"/>
      <c r="AB517" s="138"/>
      <c r="AC517" s="138"/>
    </row>
    <row r="518" spans="1:29" ht="12.75" customHeight="1">
      <c r="A518" s="301" t="s">
        <v>111</v>
      </c>
      <c r="B518" s="302"/>
      <c r="C518" s="303"/>
      <c r="D518" s="145" t="s">
        <v>64</v>
      </c>
      <c r="E518" s="146"/>
      <c r="F518" s="146"/>
      <c r="G518" s="146"/>
      <c r="H518" s="146"/>
      <c r="I518" s="146"/>
      <c r="J518" s="146"/>
      <c r="K518" s="146"/>
      <c r="L518" s="146"/>
      <c r="M518" s="146"/>
      <c r="N518" s="147"/>
      <c r="P518" s="286"/>
      <c r="Q518" s="308"/>
      <c r="R518" s="308"/>
      <c r="S518" s="176"/>
      <c r="T518" s="177"/>
      <c r="U518" s="177"/>
      <c r="V518" s="177"/>
      <c r="W518" s="177"/>
      <c r="X518" s="177"/>
      <c r="Y518" s="177"/>
      <c r="Z518" s="177"/>
      <c r="AA518" s="177"/>
      <c r="AB518" s="177"/>
      <c r="AC518" s="177"/>
    </row>
    <row r="519" spans="1:29" ht="12.75" customHeight="1">
      <c r="A519" s="304"/>
      <c r="B519" s="305"/>
      <c r="C519" s="306"/>
      <c r="D519" s="148" t="s">
        <v>66</v>
      </c>
      <c r="E519" s="149" t="s">
        <v>67</v>
      </c>
      <c r="F519" s="147"/>
      <c r="G519" s="150" t="s">
        <v>68</v>
      </c>
      <c r="H519" s="149" t="s">
        <v>69</v>
      </c>
      <c r="I519" s="151"/>
      <c r="J519" s="150" t="s">
        <v>70</v>
      </c>
      <c r="K519" s="149" t="s">
        <v>112</v>
      </c>
      <c r="L519" s="146"/>
      <c r="M519" s="147"/>
      <c r="N519" s="150" t="s">
        <v>113</v>
      </c>
      <c r="P519" s="308"/>
      <c r="Q519" s="308"/>
      <c r="R519" s="308"/>
      <c r="S519" s="178"/>
      <c r="T519" s="179"/>
      <c r="U519" s="177"/>
      <c r="V519" s="178"/>
      <c r="W519" s="179"/>
      <c r="X519" s="179"/>
      <c r="Y519" s="186"/>
      <c r="Z519" s="187"/>
      <c r="AA519" s="188"/>
      <c r="AB519" s="188"/>
      <c r="AC519" s="186"/>
    </row>
    <row r="520" spans="1:29" ht="18" customHeight="1">
      <c r="A520" s="95"/>
      <c r="B520" s="152">
        <v>1</v>
      </c>
      <c r="C520" s="152"/>
      <c r="D520" s="142"/>
      <c r="E520" s="96"/>
      <c r="F520" s="131"/>
      <c r="G520" s="131"/>
      <c r="H520" s="96"/>
      <c r="I520" s="131"/>
      <c r="J520" s="131"/>
      <c r="K520" s="153"/>
      <c r="L520" s="153"/>
      <c r="M520" s="154"/>
      <c r="N520" s="154"/>
      <c r="P520" s="138"/>
      <c r="Q520" s="180"/>
      <c r="R520" s="180"/>
      <c r="S520" s="138"/>
      <c r="T520" s="138"/>
      <c r="U520" s="138"/>
      <c r="V520" s="138"/>
      <c r="W520" s="138"/>
      <c r="X520" s="138"/>
      <c r="Y520" s="181"/>
      <c r="Z520" s="181"/>
      <c r="AA520" s="181"/>
      <c r="AB520" s="181"/>
      <c r="AC520" s="181"/>
    </row>
    <row r="521" spans="1:29" ht="18" customHeight="1">
      <c r="A521" s="155"/>
      <c r="B521" s="156">
        <v>2</v>
      </c>
      <c r="C521" s="156"/>
      <c r="D521" s="136"/>
      <c r="E521" s="63"/>
      <c r="F521" s="157"/>
      <c r="G521" s="157"/>
      <c r="H521" s="63"/>
      <c r="I521" s="157"/>
      <c r="J521" s="157"/>
      <c r="K521" s="158"/>
      <c r="L521" s="158"/>
      <c r="M521" s="159"/>
      <c r="N521" s="159"/>
      <c r="P521" s="138"/>
      <c r="Q521" s="180"/>
      <c r="R521" s="180"/>
      <c r="S521" s="138"/>
      <c r="T521" s="138"/>
      <c r="U521" s="138"/>
      <c r="V521" s="138"/>
      <c r="W521" s="138"/>
      <c r="X521" s="138"/>
      <c r="Y521" s="181"/>
      <c r="Z521" s="181"/>
      <c r="AA521" s="181"/>
      <c r="AB521" s="181"/>
      <c r="AC521" s="181"/>
    </row>
    <row r="522" spans="1:29" ht="9" customHeight="1">
      <c r="A522" s="96"/>
      <c r="B522" s="96"/>
      <c r="C522" s="96"/>
      <c r="D522" s="96"/>
      <c r="E522" s="96"/>
      <c r="F522" s="96"/>
      <c r="G522" s="96"/>
      <c r="H522" s="96"/>
      <c r="I522" s="96"/>
      <c r="J522" s="96"/>
      <c r="K522" s="96"/>
      <c r="L522" s="96"/>
      <c r="M522" s="96"/>
      <c r="N522" s="96"/>
      <c r="P522" s="138"/>
      <c r="Q522" s="138"/>
      <c r="R522" s="138"/>
      <c r="S522" s="138"/>
      <c r="T522" s="138"/>
      <c r="U522" s="138"/>
      <c r="V522" s="138"/>
      <c r="W522" s="138"/>
      <c r="X522" s="138"/>
      <c r="Y522" s="138"/>
      <c r="Z522" s="138"/>
      <c r="AA522" s="138"/>
      <c r="AB522" s="138"/>
      <c r="AC522" s="138"/>
    </row>
    <row r="523" spans="2:29" ht="18" customHeight="1">
      <c r="B523" s="160" t="s">
        <v>114</v>
      </c>
      <c r="D523" s="161"/>
      <c r="E523" s="161"/>
      <c r="F523" s="161"/>
      <c r="G523" s="161"/>
      <c r="I523" s="160" t="s">
        <v>115</v>
      </c>
      <c r="J523" s="161"/>
      <c r="K523" s="162" t="s">
        <v>48</v>
      </c>
      <c r="L523" s="161"/>
      <c r="M523" s="161"/>
      <c r="N523" s="162" t="s">
        <v>116</v>
      </c>
      <c r="P523" s="138"/>
      <c r="Q523" s="182"/>
      <c r="R523" s="138"/>
      <c r="S523" s="138"/>
      <c r="T523" s="138"/>
      <c r="U523" s="138"/>
      <c r="V523" s="138"/>
      <c r="W523" s="138"/>
      <c r="X523" s="182"/>
      <c r="Y523" s="138"/>
      <c r="Z523" s="173"/>
      <c r="AA523" s="138"/>
      <c r="AB523" s="138"/>
      <c r="AC523" s="173"/>
    </row>
    <row r="524" spans="16:29" ht="9.75" customHeight="1">
      <c r="P524" s="138"/>
      <c r="Q524" s="138"/>
      <c r="R524" s="138"/>
      <c r="S524" s="138"/>
      <c r="T524" s="138"/>
      <c r="U524" s="138"/>
      <c r="V524" s="138"/>
      <c r="W524" s="138"/>
      <c r="X524" s="138"/>
      <c r="Y524" s="138"/>
      <c r="Z524" s="138"/>
      <c r="AA524" s="138"/>
      <c r="AB524" s="138"/>
      <c r="AC524" s="138"/>
    </row>
    <row r="525" spans="1:29" ht="9.75" customHeight="1">
      <c r="A525" s="163" t="s">
        <v>117</v>
      </c>
      <c r="B525" s="146"/>
      <c r="C525" s="146"/>
      <c r="D525" s="146"/>
      <c r="E525" s="146"/>
      <c r="F525" s="146"/>
      <c r="G525" s="146"/>
      <c r="H525" s="164" t="s">
        <v>118</v>
      </c>
      <c r="I525" s="146"/>
      <c r="J525" s="146"/>
      <c r="K525" s="146"/>
      <c r="L525" s="146"/>
      <c r="M525" s="146"/>
      <c r="N525" s="147"/>
      <c r="P525" s="183"/>
      <c r="Q525" s="177"/>
      <c r="R525" s="177"/>
      <c r="S525" s="177"/>
      <c r="T525" s="177"/>
      <c r="U525" s="177"/>
      <c r="V525" s="177"/>
      <c r="W525" s="184"/>
      <c r="X525" s="177"/>
      <c r="Y525" s="177"/>
      <c r="Z525" s="177"/>
      <c r="AA525" s="177"/>
      <c r="AB525" s="177"/>
      <c r="AC525" s="177"/>
    </row>
    <row r="526" spans="1:29" ht="15.75" customHeight="1">
      <c r="A526" s="165"/>
      <c r="B526" s="298"/>
      <c r="C526" s="299"/>
      <c r="D526" s="299"/>
      <c r="E526" s="299"/>
      <c r="F526" s="299"/>
      <c r="G526" s="300"/>
      <c r="H526" s="166"/>
      <c r="I526" s="138"/>
      <c r="J526" s="138"/>
      <c r="K526" s="138"/>
      <c r="L526" s="138"/>
      <c r="M526" s="138"/>
      <c r="N526" s="139"/>
      <c r="P526" s="1"/>
      <c r="Q526" s="292"/>
      <c r="R526" s="307"/>
      <c r="S526" s="307"/>
      <c r="T526" s="307"/>
      <c r="U526" s="307"/>
      <c r="V526" s="307"/>
      <c r="W526" s="184"/>
      <c r="X526" s="138"/>
      <c r="Y526" s="138"/>
      <c r="Z526" s="138"/>
      <c r="AA526" s="138"/>
      <c r="AB526" s="138"/>
      <c r="AC526" s="138"/>
    </row>
    <row r="527" spans="1:29" ht="9.75" customHeight="1">
      <c r="A527" s="167" t="s">
        <v>119</v>
      </c>
      <c r="B527" s="96"/>
      <c r="C527" s="96"/>
      <c r="D527" s="96"/>
      <c r="E527" s="96"/>
      <c r="F527" s="96"/>
      <c r="G527" s="131"/>
      <c r="H527" s="168" t="s">
        <v>120</v>
      </c>
      <c r="I527" s="63"/>
      <c r="J527" s="157"/>
      <c r="K527" s="63"/>
      <c r="L527" s="169" t="s">
        <v>121</v>
      </c>
      <c r="M527" s="63"/>
      <c r="N527" s="157"/>
      <c r="P527" s="1"/>
      <c r="Q527" s="138"/>
      <c r="R527" s="138"/>
      <c r="S527" s="138"/>
      <c r="T527" s="138"/>
      <c r="U527" s="138"/>
      <c r="V527" s="138"/>
      <c r="W527" s="185"/>
      <c r="X527" s="138"/>
      <c r="Y527" s="138"/>
      <c r="Z527" s="138"/>
      <c r="AA527" s="185"/>
      <c r="AB527" s="138"/>
      <c r="AC527" s="138"/>
    </row>
    <row r="528" spans="1:29" ht="19.5" customHeight="1">
      <c r="A528" s="97"/>
      <c r="B528" s="298"/>
      <c r="C528" s="299"/>
      <c r="D528" s="299"/>
      <c r="E528" s="299"/>
      <c r="F528" s="299"/>
      <c r="G528" s="300"/>
      <c r="H528" s="97"/>
      <c r="I528" s="98"/>
      <c r="J528" s="157"/>
      <c r="K528" s="98"/>
      <c r="L528" s="98"/>
      <c r="M528" s="98"/>
      <c r="N528" s="144"/>
      <c r="P528" s="138"/>
      <c r="Q528" s="292"/>
      <c r="R528" s="307"/>
      <c r="S528" s="307"/>
      <c r="T528" s="307"/>
      <c r="U528" s="307"/>
      <c r="V528" s="307"/>
      <c r="W528" s="138"/>
      <c r="X528" s="138"/>
      <c r="Y528" s="138"/>
      <c r="Z528" s="138"/>
      <c r="AA528" s="138"/>
      <c r="AB528" s="138"/>
      <c r="AC528" s="138"/>
    </row>
    <row r="529" spans="1:29" ht="12.75" customHeight="1">
      <c r="A529" t="str">
        <f>$A$52</f>
        <v>Offenburg</v>
      </c>
      <c r="M529" s="311">
        <f>$M$52</f>
        <v>40677</v>
      </c>
      <c r="N529" s="270"/>
      <c r="P529" s="138"/>
      <c r="Q529" s="138"/>
      <c r="R529" s="138"/>
      <c r="S529" s="138"/>
      <c r="T529" s="138"/>
      <c r="U529" s="138"/>
      <c r="V529" s="138"/>
      <c r="W529" s="138"/>
      <c r="X529" s="138"/>
      <c r="Y529" s="138"/>
      <c r="Z529" s="138"/>
      <c r="AA529" s="138"/>
      <c r="AB529" s="314"/>
      <c r="AC529" s="315"/>
    </row>
  </sheetData>
  <sheetProtection/>
  <mergeCells count="300">
    <mergeCell ref="W3:Z3"/>
    <mergeCell ref="C3:D3"/>
    <mergeCell ref="R3:S3"/>
    <mergeCell ref="F3:G3"/>
    <mergeCell ref="U3:V3"/>
    <mergeCell ref="L3:N3"/>
    <mergeCell ref="H3:K3"/>
    <mergeCell ref="D63:J67"/>
    <mergeCell ref="S36:Y38"/>
    <mergeCell ref="Q51:V51"/>
    <mergeCell ref="B102:G102"/>
    <mergeCell ref="Q102:V102"/>
    <mergeCell ref="A94:C95"/>
    <mergeCell ref="P94:R95"/>
    <mergeCell ref="C63:C67"/>
    <mergeCell ref="B51:G51"/>
    <mergeCell ref="A41:C42"/>
    <mergeCell ref="B49:G49"/>
    <mergeCell ref="C10:C14"/>
    <mergeCell ref="D18:J20"/>
    <mergeCell ref="C28:C32"/>
    <mergeCell ref="D28:J32"/>
    <mergeCell ref="D36:J38"/>
    <mergeCell ref="D10:J14"/>
    <mergeCell ref="D89:J91"/>
    <mergeCell ref="S89:Y91"/>
    <mergeCell ref="D71:J73"/>
    <mergeCell ref="S71:Y73"/>
    <mergeCell ref="S81:Y85"/>
    <mergeCell ref="AA3:AC3"/>
    <mergeCell ref="L56:N56"/>
    <mergeCell ref="AA56:AC56"/>
    <mergeCell ref="R10:R14"/>
    <mergeCell ref="R28:R32"/>
    <mergeCell ref="S28:Y32"/>
    <mergeCell ref="L4:N4"/>
    <mergeCell ref="R56:S56"/>
    <mergeCell ref="U56:V56"/>
    <mergeCell ref="Q49:V49"/>
    <mergeCell ref="B104:G104"/>
    <mergeCell ref="Q104:V104"/>
    <mergeCell ref="R81:R85"/>
    <mergeCell ref="C56:D56"/>
    <mergeCell ref="F56:G56"/>
    <mergeCell ref="H56:K56"/>
    <mergeCell ref="C81:C85"/>
    <mergeCell ref="D81:J85"/>
    <mergeCell ref="R63:R67"/>
    <mergeCell ref="S63:Y67"/>
    <mergeCell ref="M52:N52"/>
    <mergeCell ref="AB52:AC52"/>
    <mergeCell ref="M105:N105"/>
    <mergeCell ref="AB105:AC105"/>
    <mergeCell ref="L57:N57"/>
    <mergeCell ref="AA57:AC57"/>
    <mergeCell ref="W56:Z56"/>
    <mergeCell ref="AA4:AC4"/>
    <mergeCell ref="P41:R42"/>
    <mergeCell ref="W109:Z109"/>
    <mergeCell ref="S10:Y14"/>
    <mergeCell ref="S18:Y20"/>
    <mergeCell ref="U109:V109"/>
    <mergeCell ref="AA109:AC109"/>
    <mergeCell ref="C134:C138"/>
    <mergeCell ref="D134:J138"/>
    <mergeCell ref="C116:C120"/>
    <mergeCell ref="AA110:AC110"/>
    <mergeCell ref="L109:N109"/>
    <mergeCell ref="R109:S109"/>
    <mergeCell ref="L110:N110"/>
    <mergeCell ref="D124:J126"/>
    <mergeCell ref="D116:J120"/>
    <mergeCell ref="H109:K109"/>
    <mergeCell ref="S116:Y120"/>
    <mergeCell ref="C109:D109"/>
    <mergeCell ref="F109:G109"/>
    <mergeCell ref="S142:Y144"/>
    <mergeCell ref="A147:C148"/>
    <mergeCell ref="B155:G155"/>
    <mergeCell ref="Q155:V155"/>
    <mergeCell ref="P147:R148"/>
    <mergeCell ref="M158:N158"/>
    <mergeCell ref="R134:R138"/>
    <mergeCell ref="S134:Y138"/>
    <mergeCell ref="C162:D162"/>
    <mergeCell ref="F162:G162"/>
    <mergeCell ref="H162:K162"/>
    <mergeCell ref="L162:N162"/>
    <mergeCell ref="B157:G157"/>
    <mergeCell ref="Q157:V157"/>
    <mergeCell ref="D142:J144"/>
    <mergeCell ref="AB158:AC158"/>
    <mergeCell ref="S124:Y126"/>
    <mergeCell ref="R116:R120"/>
    <mergeCell ref="C169:C173"/>
    <mergeCell ref="D169:J173"/>
    <mergeCell ref="R169:R173"/>
    <mergeCell ref="S169:Y173"/>
    <mergeCell ref="W162:Z162"/>
    <mergeCell ref="AA162:AC162"/>
    <mergeCell ref="L163:N163"/>
    <mergeCell ref="B210:G210"/>
    <mergeCell ref="AA163:AC163"/>
    <mergeCell ref="R162:S162"/>
    <mergeCell ref="U162:V162"/>
    <mergeCell ref="B208:G208"/>
    <mergeCell ref="Q208:V208"/>
    <mergeCell ref="D177:J179"/>
    <mergeCell ref="S177:Y179"/>
    <mergeCell ref="C187:C191"/>
    <mergeCell ref="D187:J191"/>
    <mergeCell ref="C215:D215"/>
    <mergeCell ref="F215:G215"/>
    <mergeCell ref="H215:K215"/>
    <mergeCell ref="L215:N215"/>
    <mergeCell ref="S187:Y191"/>
    <mergeCell ref="D195:J197"/>
    <mergeCell ref="S195:Y197"/>
    <mergeCell ref="A200:C201"/>
    <mergeCell ref="P200:R201"/>
    <mergeCell ref="R187:R191"/>
    <mergeCell ref="Q210:V210"/>
    <mergeCell ref="M211:N211"/>
    <mergeCell ref="AB211:AC211"/>
    <mergeCell ref="C222:C226"/>
    <mergeCell ref="D222:J226"/>
    <mergeCell ref="R222:R226"/>
    <mergeCell ref="S222:Y226"/>
    <mergeCell ref="W215:Z215"/>
    <mergeCell ref="AA215:AC215"/>
    <mergeCell ref="L216:N216"/>
    <mergeCell ref="B263:G263"/>
    <mergeCell ref="AA216:AC216"/>
    <mergeCell ref="R215:S215"/>
    <mergeCell ref="U215:V215"/>
    <mergeCell ref="B261:G261"/>
    <mergeCell ref="Q261:V261"/>
    <mergeCell ref="D230:J232"/>
    <mergeCell ref="S230:Y232"/>
    <mergeCell ref="C240:C244"/>
    <mergeCell ref="D240:J244"/>
    <mergeCell ref="C268:D268"/>
    <mergeCell ref="F268:G268"/>
    <mergeCell ref="H268:K268"/>
    <mergeCell ref="L268:N268"/>
    <mergeCell ref="S240:Y244"/>
    <mergeCell ref="D248:J250"/>
    <mergeCell ref="S248:Y250"/>
    <mergeCell ref="A253:C254"/>
    <mergeCell ref="P253:R254"/>
    <mergeCell ref="R240:R244"/>
    <mergeCell ref="Q263:V263"/>
    <mergeCell ref="M264:N264"/>
    <mergeCell ref="AB264:AC264"/>
    <mergeCell ref="C275:C279"/>
    <mergeCell ref="D275:J279"/>
    <mergeCell ref="R275:R279"/>
    <mergeCell ref="S275:Y279"/>
    <mergeCell ref="W268:Z268"/>
    <mergeCell ref="AA268:AC268"/>
    <mergeCell ref="L269:N269"/>
    <mergeCell ref="B316:G316"/>
    <mergeCell ref="AA269:AC269"/>
    <mergeCell ref="R268:S268"/>
    <mergeCell ref="U268:V268"/>
    <mergeCell ref="B314:G314"/>
    <mergeCell ref="Q314:V314"/>
    <mergeCell ref="D283:J285"/>
    <mergeCell ref="S283:Y285"/>
    <mergeCell ref="C293:C297"/>
    <mergeCell ref="D293:J297"/>
    <mergeCell ref="C321:D321"/>
    <mergeCell ref="F321:G321"/>
    <mergeCell ref="H321:K321"/>
    <mergeCell ref="L321:N321"/>
    <mergeCell ref="S293:Y297"/>
    <mergeCell ref="D301:J303"/>
    <mergeCell ref="S301:Y303"/>
    <mergeCell ref="A306:C307"/>
    <mergeCell ref="P306:R307"/>
    <mergeCell ref="R293:R297"/>
    <mergeCell ref="Q316:V316"/>
    <mergeCell ref="M317:N317"/>
    <mergeCell ref="AB317:AC317"/>
    <mergeCell ref="C328:C332"/>
    <mergeCell ref="D328:J332"/>
    <mergeCell ref="R328:R332"/>
    <mergeCell ref="S328:Y332"/>
    <mergeCell ref="W321:Z321"/>
    <mergeCell ref="AA321:AC321"/>
    <mergeCell ref="L322:N322"/>
    <mergeCell ref="B369:G369"/>
    <mergeCell ref="AA322:AC322"/>
    <mergeCell ref="R321:S321"/>
    <mergeCell ref="U321:V321"/>
    <mergeCell ref="B367:G367"/>
    <mergeCell ref="Q367:V367"/>
    <mergeCell ref="D336:J338"/>
    <mergeCell ref="S336:Y338"/>
    <mergeCell ref="C346:C350"/>
    <mergeCell ref="D346:J350"/>
    <mergeCell ref="C374:D374"/>
    <mergeCell ref="F374:G374"/>
    <mergeCell ref="H374:K374"/>
    <mergeCell ref="L374:N374"/>
    <mergeCell ref="S346:Y350"/>
    <mergeCell ref="D354:J356"/>
    <mergeCell ref="S354:Y356"/>
    <mergeCell ref="A359:C360"/>
    <mergeCell ref="P359:R360"/>
    <mergeCell ref="R346:R350"/>
    <mergeCell ref="Q369:V369"/>
    <mergeCell ref="M370:N370"/>
    <mergeCell ref="AB370:AC370"/>
    <mergeCell ref="C381:C385"/>
    <mergeCell ref="D381:J385"/>
    <mergeCell ref="R381:R385"/>
    <mergeCell ref="S381:Y385"/>
    <mergeCell ref="W374:Z374"/>
    <mergeCell ref="AA374:AC374"/>
    <mergeCell ref="L375:N375"/>
    <mergeCell ref="B422:G422"/>
    <mergeCell ref="AA375:AC375"/>
    <mergeCell ref="R374:S374"/>
    <mergeCell ref="U374:V374"/>
    <mergeCell ref="B420:G420"/>
    <mergeCell ref="Q420:V420"/>
    <mergeCell ref="D389:J391"/>
    <mergeCell ref="S389:Y391"/>
    <mergeCell ref="C399:C403"/>
    <mergeCell ref="D399:J403"/>
    <mergeCell ref="C427:D427"/>
    <mergeCell ref="F427:G427"/>
    <mergeCell ref="H427:K427"/>
    <mergeCell ref="L427:N427"/>
    <mergeCell ref="S399:Y403"/>
    <mergeCell ref="D407:J409"/>
    <mergeCell ref="S407:Y409"/>
    <mergeCell ref="A412:C413"/>
    <mergeCell ref="P412:R413"/>
    <mergeCell ref="R399:R403"/>
    <mergeCell ref="Q422:V422"/>
    <mergeCell ref="M423:N423"/>
    <mergeCell ref="AB423:AC423"/>
    <mergeCell ref="C434:C438"/>
    <mergeCell ref="D434:J438"/>
    <mergeCell ref="R434:R438"/>
    <mergeCell ref="S434:Y438"/>
    <mergeCell ref="W427:Z427"/>
    <mergeCell ref="AA427:AC427"/>
    <mergeCell ref="L428:N428"/>
    <mergeCell ref="B475:G475"/>
    <mergeCell ref="AA428:AC428"/>
    <mergeCell ref="R427:S427"/>
    <mergeCell ref="U427:V427"/>
    <mergeCell ref="B473:G473"/>
    <mergeCell ref="Q473:V473"/>
    <mergeCell ref="D442:J444"/>
    <mergeCell ref="S442:Y444"/>
    <mergeCell ref="C452:C456"/>
    <mergeCell ref="D452:J456"/>
    <mergeCell ref="S452:Y456"/>
    <mergeCell ref="D460:J462"/>
    <mergeCell ref="S460:Y462"/>
    <mergeCell ref="A465:C466"/>
    <mergeCell ref="P465:R466"/>
    <mergeCell ref="R452:R456"/>
    <mergeCell ref="Q475:V475"/>
    <mergeCell ref="M476:N476"/>
    <mergeCell ref="AB476:AC476"/>
    <mergeCell ref="C487:C491"/>
    <mergeCell ref="D487:J491"/>
    <mergeCell ref="R487:R491"/>
    <mergeCell ref="S487:Y491"/>
    <mergeCell ref="W480:Z480"/>
    <mergeCell ref="AA480:AC480"/>
    <mergeCell ref="L481:N481"/>
    <mergeCell ref="C505:C509"/>
    <mergeCell ref="D505:J509"/>
    <mergeCell ref="R505:R509"/>
    <mergeCell ref="S505:Y509"/>
    <mergeCell ref="AA481:AC481"/>
    <mergeCell ref="R480:S480"/>
    <mergeCell ref="U480:V480"/>
    <mergeCell ref="D495:J497"/>
    <mergeCell ref="S495:Y497"/>
    <mergeCell ref="C480:D480"/>
    <mergeCell ref="F480:G480"/>
    <mergeCell ref="H480:K480"/>
    <mergeCell ref="L480:N480"/>
    <mergeCell ref="M529:N529"/>
    <mergeCell ref="AB529:AC529"/>
    <mergeCell ref="B526:G526"/>
    <mergeCell ref="Q526:V526"/>
    <mergeCell ref="B528:G528"/>
    <mergeCell ref="Q528:V528"/>
    <mergeCell ref="D513:J515"/>
    <mergeCell ref="S513:Y515"/>
    <mergeCell ref="A518:C519"/>
    <mergeCell ref="P518:R519"/>
  </mergeCells>
  <printOptions/>
  <pageMargins left="0.5905511811023623" right="0.5905511811023623" top="0.5118110236220472" bottom="0.5118110236220472" header="0.5118110236220472" footer="0.5118110236220472"/>
  <pageSetup horizontalDpi="600" verticalDpi="600" orientation="landscape" paperSize="9" scale="97" r:id="rId1"/>
  <rowBreaks count="1" manualBreakCount="1">
    <brk id="53" max="255" man="1"/>
  </rowBreaks>
</worksheet>
</file>

<file path=xl/worksheets/sheet14.xml><?xml version="1.0" encoding="utf-8"?>
<worksheet xmlns="http://schemas.openxmlformats.org/spreadsheetml/2006/main" xmlns:r="http://schemas.openxmlformats.org/officeDocument/2006/relationships">
  <dimension ref="A1:AC529"/>
  <sheetViews>
    <sheetView showGridLines="0" zoomScale="75" zoomScaleNormal="75" zoomScalePageLayoutView="0" workbookViewId="0" topLeftCell="A1">
      <selection activeCell="C16" sqref="C16"/>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96</v>
      </c>
      <c r="B1" s="129"/>
      <c r="C1" s="129"/>
      <c r="D1" s="129"/>
      <c r="E1" s="129"/>
      <c r="F1" s="129"/>
      <c r="G1" s="129"/>
      <c r="H1" s="129"/>
      <c r="I1" s="129"/>
      <c r="J1" s="129"/>
      <c r="K1" s="129"/>
      <c r="L1" s="129"/>
      <c r="M1" s="129"/>
      <c r="N1" s="129"/>
      <c r="P1" s="128" t="str">
        <f>A1</f>
        <v>Schiedsrichterzettel - Runde 1</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84">
        <f>'SR Gr. A'!C3:D3</f>
        <v>40677</v>
      </c>
      <c r="D3" s="281"/>
      <c r="E3" s="98"/>
      <c r="F3" s="280"/>
      <c r="G3" s="281"/>
      <c r="H3" s="282" t="str">
        <f>Raster!C32</f>
        <v>Gruppe D</v>
      </c>
      <c r="I3" s="283"/>
      <c r="J3" s="283"/>
      <c r="K3" s="281"/>
      <c r="L3" s="282"/>
      <c r="M3" s="283"/>
      <c r="N3" s="281"/>
      <c r="P3" s="97"/>
      <c r="Q3" s="98"/>
      <c r="R3" s="284">
        <f>$C$3</f>
        <v>40677</v>
      </c>
      <c r="S3" s="281"/>
      <c r="T3" s="98"/>
      <c r="U3" s="280"/>
      <c r="V3" s="281"/>
      <c r="W3" s="282" t="str">
        <f>$H$3</f>
        <v>Gruppe D</v>
      </c>
      <c r="X3" s="283"/>
      <c r="Y3" s="283"/>
      <c r="Z3" s="281"/>
      <c r="AA3" s="282"/>
      <c r="AB3" s="283"/>
      <c r="AC3" s="281"/>
    </row>
    <row r="4" spans="1:29" ht="24.75" customHeight="1">
      <c r="A4" s="133"/>
      <c r="B4" s="133" t="str">
        <f>'SR Gr. A'!B4</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287">
        <f>Raster!B33</f>
        <v>91</v>
      </c>
      <c r="D10" s="289" t="str">
        <f>Raster!C33</f>
        <v>Blessing, David</v>
      </c>
      <c r="E10" s="290"/>
      <c r="F10" s="290"/>
      <c r="G10" s="290"/>
      <c r="H10" s="290"/>
      <c r="I10" s="290"/>
      <c r="J10" s="291"/>
      <c r="L10" s="136"/>
      <c r="M10" s="1" t="s">
        <v>106</v>
      </c>
      <c r="N10" s="141"/>
      <c r="P10" s="135"/>
      <c r="Q10" s="138"/>
      <c r="R10" s="287">
        <f>Raster!B34</f>
        <v>92</v>
      </c>
      <c r="S10" s="289" t="str">
        <f>Raster!C34</f>
        <v>Reis, Dominik</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Raster!B38</f>
        <v>96</v>
      </c>
      <c r="D28" s="289" t="str">
        <f>Raster!C38</f>
        <v>Raake, Len</v>
      </c>
      <c r="E28" s="290"/>
      <c r="F28" s="290"/>
      <c r="G28" s="290"/>
      <c r="H28" s="290"/>
      <c r="I28" s="290"/>
      <c r="J28" s="291"/>
      <c r="L28" s="136"/>
      <c r="M28" s="1" t="s">
        <v>106</v>
      </c>
      <c r="N28" s="141"/>
      <c r="P28" s="135"/>
      <c r="Q28" s="138"/>
      <c r="R28" s="287">
        <f>Raster!B37</f>
        <v>95</v>
      </c>
      <c r="S28" s="289" t="str">
        <f>Raster!C37</f>
        <v>Molzer, Leon</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t="str">
        <f>'SR Gr. A'!A52</f>
        <v>Offenburg</v>
      </c>
      <c r="M52" s="311">
        <f>C3</f>
        <v>40677</v>
      </c>
      <c r="N52" s="270"/>
      <c r="P52" t="str">
        <f>$A$52</f>
        <v>Offenburg</v>
      </c>
      <c r="AB52" s="311">
        <f>$M$52</f>
        <v>40677</v>
      </c>
      <c r="AC52" s="270">
        <f>M52</f>
        <v>40677</v>
      </c>
    </row>
    <row r="54" spans="1:29" ht="24" customHeight="1">
      <c r="A54" s="128" t="str">
        <f>A1</f>
        <v>Schiedsrichterzettel - Runde 1</v>
      </c>
      <c r="B54" s="129"/>
      <c r="C54" s="129"/>
      <c r="D54" s="129"/>
      <c r="E54" s="129"/>
      <c r="F54" s="129"/>
      <c r="G54" s="129"/>
      <c r="H54" s="129"/>
      <c r="I54" s="129"/>
      <c r="J54" s="129"/>
      <c r="K54" s="129"/>
      <c r="L54" s="129"/>
      <c r="M54" s="129"/>
      <c r="N54" s="129"/>
      <c r="P54" s="170"/>
      <c r="Q54" s="171"/>
      <c r="R54" s="171"/>
      <c r="S54" s="171"/>
      <c r="T54" s="171"/>
      <c r="U54" s="171"/>
      <c r="V54" s="171"/>
      <c r="W54" s="171"/>
      <c r="X54" s="171"/>
      <c r="Y54" s="171"/>
      <c r="Z54" s="171"/>
      <c r="AA54" s="171"/>
      <c r="AB54" s="171"/>
      <c r="AC54" s="171"/>
    </row>
    <row r="55" spans="1:29" ht="15.75" customHeight="1">
      <c r="A55" s="130" t="s">
        <v>97</v>
      </c>
      <c r="B55" s="96"/>
      <c r="C55" s="96"/>
      <c r="D55" s="131"/>
      <c r="E55" s="132" t="s">
        <v>98</v>
      </c>
      <c r="F55" s="96"/>
      <c r="G55" s="131"/>
      <c r="H55" s="130" t="s">
        <v>99</v>
      </c>
      <c r="I55" s="96"/>
      <c r="J55" s="132"/>
      <c r="K55" s="131"/>
      <c r="L55" s="132" t="s">
        <v>100</v>
      </c>
      <c r="M55" s="96"/>
      <c r="N55" s="131"/>
      <c r="P55" s="172"/>
      <c r="Q55" s="138"/>
      <c r="R55" s="138"/>
      <c r="S55" s="138"/>
      <c r="T55" s="172"/>
      <c r="U55" s="138"/>
      <c r="V55" s="138"/>
      <c r="W55" s="172"/>
      <c r="X55" s="138"/>
      <c r="Y55" s="172"/>
      <c r="Z55" s="138"/>
      <c r="AA55" s="172"/>
      <c r="AB55" s="138"/>
      <c r="AC55" s="138"/>
    </row>
    <row r="56" spans="1:29" ht="18" customHeight="1">
      <c r="A56" s="97"/>
      <c r="B56" s="98"/>
      <c r="C56" s="284">
        <f>$C$3</f>
        <v>40677</v>
      </c>
      <c r="D56" s="281"/>
      <c r="E56" s="98"/>
      <c r="F56" s="280"/>
      <c r="G56" s="281"/>
      <c r="H56" s="282" t="str">
        <f>$H$3</f>
        <v>Gruppe D</v>
      </c>
      <c r="I56" s="283"/>
      <c r="J56" s="283"/>
      <c r="K56" s="281"/>
      <c r="L56" s="282"/>
      <c r="M56" s="283"/>
      <c r="N56" s="281"/>
      <c r="P56" s="138"/>
      <c r="Q56" s="138"/>
      <c r="R56" s="285"/>
      <c r="S56" s="286"/>
      <c r="T56" s="138"/>
      <c r="U56" s="312"/>
      <c r="V56" s="286"/>
      <c r="W56" s="286"/>
      <c r="X56" s="286"/>
      <c r="Y56" s="286"/>
      <c r="Z56" s="286"/>
      <c r="AA56" s="286"/>
      <c r="AB56" s="286"/>
      <c r="AC56" s="286"/>
    </row>
    <row r="57" spans="1:29" ht="24.75" customHeight="1">
      <c r="A57" s="134"/>
      <c r="B57" s="133" t="str">
        <f>$B$4</f>
        <v>BaWü JG-RLT Top24</v>
      </c>
      <c r="L57" s="295" t="str">
        <f>$L$4</f>
        <v>Jungen U12</v>
      </c>
      <c r="M57" s="295"/>
      <c r="N57" s="295"/>
      <c r="P57" s="174"/>
      <c r="Q57" s="175"/>
      <c r="R57" s="138"/>
      <c r="S57" s="138"/>
      <c r="T57" s="138"/>
      <c r="U57" s="138"/>
      <c r="V57" s="138"/>
      <c r="W57" s="138"/>
      <c r="X57" s="138"/>
      <c r="Y57" s="138"/>
      <c r="Z57" s="138"/>
      <c r="AA57" s="313"/>
      <c r="AB57" s="313"/>
      <c r="AC57" s="313"/>
    </row>
    <row r="58" spans="1:29" ht="4.5" customHeight="1">
      <c r="A58" s="95"/>
      <c r="B58" s="96"/>
      <c r="C58" s="96"/>
      <c r="D58" s="96"/>
      <c r="E58" s="96"/>
      <c r="F58" s="96"/>
      <c r="G58" s="96"/>
      <c r="H58" s="96"/>
      <c r="I58" s="96"/>
      <c r="J58" s="96"/>
      <c r="K58" s="96"/>
      <c r="L58" s="96"/>
      <c r="M58" s="96"/>
      <c r="N58" s="131"/>
      <c r="P58" s="138"/>
      <c r="Q58" s="138"/>
      <c r="R58" s="138"/>
      <c r="S58" s="138"/>
      <c r="T58" s="138"/>
      <c r="U58" s="138"/>
      <c r="V58" s="138"/>
      <c r="W58" s="138"/>
      <c r="X58" s="138"/>
      <c r="Y58" s="138"/>
      <c r="Z58" s="138"/>
      <c r="AA58" s="138"/>
      <c r="AB58" s="138"/>
      <c r="AC58" s="138"/>
    </row>
    <row r="59" spans="1:29" ht="9.75" customHeight="1">
      <c r="A59" s="135"/>
      <c r="B59" s="136"/>
      <c r="C59" s="137" t="s">
        <v>101</v>
      </c>
      <c r="D59" s="137"/>
      <c r="E59" s="136"/>
      <c r="F59" s="137" t="s">
        <v>102</v>
      </c>
      <c r="G59" s="137"/>
      <c r="H59" s="136"/>
      <c r="I59" s="137" t="s">
        <v>103</v>
      </c>
      <c r="J59" s="137"/>
      <c r="K59" s="137"/>
      <c r="M59" s="138"/>
      <c r="N59" s="139"/>
      <c r="P59" s="138"/>
      <c r="Q59" s="138"/>
      <c r="R59" s="1"/>
      <c r="S59" s="1"/>
      <c r="T59" s="138"/>
      <c r="U59" s="1"/>
      <c r="V59" s="1"/>
      <c r="W59" s="138"/>
      <c r="X59" s="1"/>
      <c r="Y59" s="1"/>
      <c r="Z59" s="1"/>
      <c r="AA59" s="138"/>
      <c r="AB59" s="138"/>
      <c r="AC59" s="138"/>
    </row>
    <row r="60" spans="1:29" ht="4.5" customHeight="1">
      <c r="A60" s="135"/>
      <c r="M60" s="138"/>
      <c r="N60" s="139"/>
      <c r="P60" s="138"/>
      <c r="Q60" s="138"/>
      <c r="R60" s="138"/>
      <c r="S60" s="138"/>
      <c r="T60" s="138"/>
      <c r="U60" s="138"/>
      <c r="V60" s="138"/>
      <c r="W60" s="138"/>
      <c r="X60" s="138"/>
      <c r="Y60" s="138"/>
      <c r="Z60" s="138"/>
      <c r="AA60" s="138"/>
      <c r="AB60" s="138"/>
      <c r="AC60" s="138"/>
    </row>
    <row r="61" spans="1:29" ht="12.75" customHeight="1">
      <c r="A61" s="95"/>
      <c r="B61" s="96"/>
      <c r="C61" s="140" t="s">
        <v>104</v>
      </c>
      <c r="D61" s="140" t="s">
        <v>105</v>
      </c>
      <c r="E61" s="96"/>
      <c r="F61" s="140"/>
      <c r="G61" s="140"/>
      <c r="H61" s="96"/>
      <c r="I61" s="96"/>
      <c r="J61" s="131"/>
      <c r="M61" s="138"/>
      <c r="N61" s="139"/>
      <c r="P61" s="138"/>
      <c r="Q61" s="138"/>
      <c r="R61" s="1"/>
      <c r="S61" s="1"/>
      <c r="T61" s="138"/>
      <c r="U61" s="1"/>
      <c r="V61" s="1"/>
      <c r="W61" s="138"/>
      <c r="X61" s="138"/>
      <c r="Y61" s="138"/>
      <c r="Z61" s="138"/>
      <c r="AA61" s="138"/>
      <c r="AB61" s="138"/>
      <c r="AC61" s="138"/>
    </row>
    <row r="62" spans="1:29" ht="4.5" customHeight="1">
      <c r="A62" s="135"/>
      <c r="B62" s="138"/>
      <c r="C62" s="1"/>
      <c r="D62" s="1"/>
      <c r="E62" s="138"/>
      <c r="F62" s="1"/>
      <c r="G62" s="1"/>
      <c r="H62" s="138"/>
      <c r="I62" s="138"/>
      <c r="J62" s="139"/>
      <c r="M62" s="138"/>
      <c r="N62" s="139"/>
      <c r="P62" s="138"/>
      <c r="Q62" s="138"/>
      <c r="R62" s="1"/>
      <c r="S62" s="1"/>
      <c r="T62" s="138"/>
      <c r="U62" s="1"/>
      <c r="V62" s="1"/>
      <c r="W62" s="138"/>
      <c r="X62" s="138"/>
      <c r="Y62" s="138"/>
      <c r="Z62" s="138"/>
      <c r="AA62" s="138"/>
      <c r="AB62" s="138"/>
      <c r="AC62" s="138"/>
    </row>
    <row r="63" spans="1:29" ht="9.75" customHeight="1">
      <c r="A63" s="135"/>
      <c r="B63" s="138"/>
      <c r="C63" s="287">
        <f>Raster!B35</f>
        <v>93</v>
      </c>
      <c r="D63" s="289" t="str">
        <f>Raster!C35</f>
        <v>Arnegger, Nico</v>
      </c>
      <c r="E63" s="290"/>
      <c r="F63" s="290"/>
      <c r="G63" s="290"/>
      <c r="H63" s="290"/>
      <c r="I63" s="290"/>
      <c r="J63" s="291"/>
      <c r="L63" s="136"/>
      <c r="M63" s="1" t="s">
        <v>106</v>
      </c>
      <c r="N63" s="141"/>
      <c r="P63" s="138"/>
      <c r="Q63" s="138"/>
      <c r="R63" s="287"/>
      <c r="S63" s="309"/>
      <c r="T63" s="310"/>
      <c r="U63" s="310"/>
      <c r="V63" s="310"/>
      <c r="W63" s="310"/>
      <c r="X63" s="310"/>
      <c r="Y63" s="310"/>
      <c r="Z63" s="138"/>
      <c r="AA63" s="138"/>
      <c r="AB63" s="1"/>
      <c r="AC63" s="1"/>
    </row>
    <row r="64" spans="1:29" ht="4.5" customHeight="1">
      <c r="A64" s="135"/>
      <c r="B64" s="138"/>
      <c r="C64" s="288"/>
      <c r="D64" s="290"/>
      <c r="E64" s="290"/>
      <c r="F64" s="290"/>
      <c r="G64" s="290"/>
      <c r="H64" s="290"/>
      <c r="I64" s="290"/>
      <c r="J64" s="291"/>
      <c r="M64" s="138"/>
      <c r="N64" s="139"/>
      <c r="P64" s="138"/>
      <c r="Q64" s="138"/>
      <c r="R64" s="308"/>
      <c r="S64" s="310"/>
      <c r="T64" s="310"/>
      <c r="U64" s="310"/>
      <c r="V64" s="310"/>
      <c r="W64" s="310"/>
      <c r="X64" s="310"/>
      <c r="Y64" s="310"/>
      <c r="Z64" s="138"/>
      <c r="AA64" s="138"/>
      <c r="AB64" s="138"/>
      <c r="AC64" s="138"/>
    </row>
    <row r="65" spans="1:29" ht="9.75" customHeight="1">
      <c r="A65" s="135"/>
      <c r="B65" s="138"/>
      <c r="C65" s="288"/>
      <c r="D65" s="290"/>
      <c r="E65" s="290"/>
      <c r="F65" s="290"/>
      <c r="G65" s="290"/>
      <c r="H65" s="290"/>
      <c r="I65" s="290"/>
      <c r="J65" s="291"/>
      <c r="L65" s="136"/>
      <c r="M65" s="1" t="s">
        <v>107</v>
      </c>
      <c r="N65" s="141"/>
      <c r="P65" s="138"/>
      <c r="Q65" s="138"/>
      <c r="R65" s="308"/>
      <c r="S65" s="310"/>
      <c r="T65" s="310"/>
      <c r="U65" s="310"/>
      <c r="V65" s="310"/>
      <c r="W65" s="310"/>
      <c r="X65" s="310"/>
      <c r="Y65" s="310"/>
      <c r="Z65" s="138"/>
      <c r="AA65" s="138"/>
      <c r="AB65" s="1"/>
      <c r="AC65" s="1"/>
    </row>
    <row r="66" spans="1:29" ht="4.5" customHeight="1">
      <c r="A66" s="135"/>
      <c r="B66" s="138"/>
      <c r="C66" s="288"/>
      <c r="D66" s="290"/>
      <c r="E66" s="290"/>
      <c r="F66" s="290"/>
      <c r="G66" s="290"/>
      <c r="H66" s="290"/>
      <c r="I66" s="290"/>
      <c r="J66" s="291"/>
      <c r="M66" s="138"/>
      <c r="N66" s="139"/>
      <c r="P66" s="138"/>
      <c r="Q66" s="138"/>
      <c r="R66" s="308"/>
      <c r="S66" s="310"/>
      <c r="T66" s="310"/>
      <c r="U66" s="310"/>
      <c r="V66" s="310"/>
      <c r="W66" s="310"/>
      <c r="X66" s="310"/>
      <c r="Y66" s="310"/>
      <c r="Z66" s="138"/>
      <c r="AA66" s="138"/>
      <c r="AB66" s="138"/>
      <c r="AC66" s="138"/>
    </row>
    <row r="67" spans="1:29" ht="9.75" customHeight="1">
      <c r="A67" s="135"/>
      <c r="B67" s="138"/>
      <c r="C67" s="288"/>
      <c r="D67" s="290"/>
      <c r="E67" s="290"/>
      <c r="F67" s="290"/>
      <c r="G67" s="290"/>
      <c r="H67" s="290"/>
      <c r="I67" s="290"/>
      <c r="J67" s="291"/>
      <c r="L67" s="142"/>
      <c r="M67" s="1" t="s">
        <v>107</v>
      </c>
      <c r="N67" s="141"/>
      <c r="P67" s="138"/>
      <c r="Q67" s="138"/>
      <c r="R67" s="308"/>
      <c r="S67" s="310"/>
      <c r="T67" s="310"/>
      <c r="U67" s="310"/>
      <c r="V67" s="310"/>
      <c r="W67" s="310"/>
      <c r="X67" s="310"/>
      <c r="Y67" s="310"/>
      <c r="Z67" s="138"/>
      <c r="AA67" s="138"/>
      <c r="AB67" s="1"/>
      <c r="AC67" s="1"/>
    </row>
    <row r="68" spans="1:29" ht="4.5" customHeight="1">
      <c r="A68" s="97"/>
      <c r="B68" s="98"/>
      <c r="C68" s="98"/>
      <c r="D68" s="98"/>
      <c r="E68" s="98"/>
      <c r="F68" s="98"/>
      <c r="G68" s="98"/>
      <c r="H68" s="98"/>
      <c r="I68" s="98"/>
      <c r="J68" s="139"/>
      <c r="L68" s="96"/>
      <c r="M68" s="143"/>
      <c r="N68" s="141"/>
      <c r="P68" s="138"/>
      <c r="Q68" s="138"/>
      <c r="R68" s="138"/>
      <c r="S68" s="138"/>
      <c r="T68" s="138"/>
      <c r="U68" s="138"/>
      <c r="V68" s="138"/>
      <c r="W68" s="138"/>
      <c r="X68" s="138"/>
      <c r="Y68" s="138"/>
      <c r="Z68" s="138"/>
      <c r="AA68" s="138"/>
      <c r="AB68" s="1"/>
      <c r="AC68" s="1"/>
    </row>
    <row r="69" spans="1:29" ht="12.75" customHeight="1">
      <c r="A69" s="95"/>
      <c r="B69" s="96"/>
      <c r="C69" s="96"/>
      <c r="D69" s="140" t="s">
        <v>108</v>
      </c>
      <c r="E69" s="96"/>
      <c r="F69" s="140"/>
      <c r="G69" s="140"/>
      <c r="H69" s="96"/>
      <c r="I69" s="96"/>
      <c r="J69" s="131"/>
      <c r="K69" s="96"/>
      <c r="L69" s="96"/>
      <c r="M69" s="96"/>
      <c r="N69" s="131"/>
      <c r="P69" s="138"/>
      <c r="Q69" s="138"/>
      <c r="R69" s="138"/>
      <c r="S69" s="1"/>
      <c r="T69" s="138"/>
      <c r="U69" s="1"/>
      <c r="V69" s="1"/>
      <c r="W69" s="138"/>
      <c r="X69" s="138"/>
      <c r="Y69" s="138"/>
      <c r="Z69" s="138"/>
      <c r="AA69" s="138"/>
      <c r="AB69" s="138"/>
      <c r="AC69" s="138"/>
    </row>
    <row r="70" spans="1:29" ht="4.5" customHeight="1">
      <c r="A70" s="135"/>
      <c r="B70" s="138"/>
      <c r="C70" s="138"/>
      <c r="D70" s="138"/>
      <c r="E70" s="138"/>
      <c r="F70" s="138"/>
      <c r="G70" s="138"/>
      <c r="H70" s="138"/>
      <c r="I70" s="138"/>
      <c r="J70" s="139"/>
      <c r="K70" s="138"/>
      <c r="L70" s="138"/>
      <c r="M70" s="138"/>
      <c r="N70" s="139"/>
      <c r="P70" s="138"/>
      <c r="Q70" s="138"/>
      <c r="R70" s="138"/>
      <c r="S70" s="138"/>
      <c r="T70" s="138"/>
      <c r="U70" s="138"/>
      <c r="V70" s="138"/>
      <c r="W70" s="138"/>
      <c r="X70" s="138"/>
      <c r="Y70" s="138"/>
      <c r="Z70" s="138"/>
      <c r="AA70" s="138"/>
      <c r="AB70" s="138"/>
      <c r="AC70" s="138"/>
    </row>
    <row r="71" spans="1:29" ht="9.75" customHeight="1">
      <c r="A71" s="135"/>
      <c r="B71" s="138"/>
      <c r="C71" s="138"/>
      <c r="D71" s="292"/>
      <c r="E71" s="293"/>
      <c r="F71" s="293"/>
      <c r="G71" s="293"/>
      <c r="H71" s="293"/>
      <c r="I71" s="293"/>
      <c r="J71" s="294"/>
      <c r="K71" s="138"/>
      <c r="L71" s="136"/>
      <c r="M71" s="1" t="s">
        <v>106</v>
      </c>
      <c r="N71" s="141"/>
      <c r="P71" s="138"/>
      <c r="Q71" s="138"/>
      <c r="R71" s="138"/>
      <c r="S71" s="292"/>
      <c r="T71" s="292"/>
      <c r="U71" s="292"/>
      <c r="V71" s="292"/>
      <c r="W71" s="292"/>
      <c r="X71" s="292"/>
      <c r="Y71" s="292"/>
      <c r="Z71" s="138"/>
      <c r="AA71" s="138"/>
      <c r="AB71" s="1"/>
      <c r="AC71" s="1"/>
    </row>
    <row r="72" spans="1:29" ht="4.5" customHeight="1">
      <c r="A72" s="135"/>
      <c r="B72" s="138"/>
      <c r="C72" s="138"/>
      <c r="D72" s="293"/>
      <c r="E72" s="293"/>
      <c r="F72" s="293"/>
      <c r="G72" s="293"/>
      <c r="H72" s="293"/>
      <c r="I72" s="293"/>
      <c r="J72" s="294"/>
      <c r="K72" s="138"/>
      <c r="L72" s="138"/>
      <c r="M72" s="138"/>
      <c r="N72" s="139"/>
      <c r="P72" s="138"/>
      <c r="Q72" s="138"/>
      <c r="R72" s="138"/>
      <c r="S72" s="292"/>
      <c r="T72" s="292"/>
      <c r="U72" s="292"/>
      <c r="V72" s="292"/>
      <c r="W72" s="292"/>
      <c r="X72" s="292"/>
      <c r="Y72" s="292"/>
      <c r="Z72" s="138"/>
      <c r="AA72" s="138"/>
      <c r="AB72" s="138"/>
      <c r="AC72" s="138"/>
    </row>
    <row r="73" spans="1:29" ht="9.75" customHeight="1">
      <c r="A73" s="135"/>
      <c r="B73" s="138"/>
      <c r="C73" s="138"/>
      <c r="D73" s="293"/>
      <c r="E73" s="293"/>
      <c r="F73" s="293"/>
      <c r="G73" s="293"/>
      <c r="H73" s="293"/>
      <c r="I73" s="293"/>
      <c r="J73" s="294"/>
      <c r="K73" s="138"/>
      <c r="L73" s="136"/>
      <c r="M73" s="1" t="s">
        <v>109</v>
      </c>
      <c r="N73" s="141"/>
      <c r="P73" s="138"/>
      <c r="Q73" s="138"/>
      <c r="R73" s="138"/>
      <c r="S73" s="292"/>
      <c r="T73" s="292"/>
      <c r="U73" s="292"/>
      <c r="V73" s="292"/>
      <c r="W73" s="292"/>
      <c r="X73" s="292"/>
      <c r="Y73" s="292"/>
      <c r="Z73" s="138"/>
      <c r="AA73" s="138"/>
      <c r="AB73" s="1"/>
      <c r="AC73" s="1"/>
    </row>
    <row r="74" spans="1:29" ht="4.5" customHeight="1">
      <c r="A74" s="97"/>
      <c r="B74" s="98"/>
      <c r="C74" s="98"/>
      <c r="D74" s="98"/>
      <c r="E74" s="98"/>
      <c r="F74" s="98"/>
      <c r="G74" s="98"/>
      <c r="H74" s="98"/>
      <c r="I74" s="98"/>
      <c r="J74" s="144"/>
      <c r="K74" s="98"/>
      <c r="L74" s="98"/>
      <c r="M74" s="98"/>
      <c r="N74" s="139"/>
      <c r="P74" s="138"/>
      <c r="Q74" s="138"/>
      <c r="R74" s="138"/>
      <c r="S74" s="138"/>
      <c r="T74" s="138"/>
      <c r="U74" s="138"/>
      <c r="V74" s="138"/>
      <c r="W74" s="138"/>
      <c r="X74" s="138"/>
      <c r="Y74" s="138"/>
      <c r="Z74" s="138"/>
      <c r="AA74" s="138"/>
      <c r="AB74" s="138"/>
      <c r="AC74" s="138"/>
    </row>
    <row r="75" spans="13:29" ht="4.5" customHeight="1">
      <c r="M75" s="138"/>
      <c r="N75" s="63"/>
      <c r="P75" s="138"/>
      <c r="Q75" s="138"/>
      <c r="R75" s="138"/>
      <c r="S75" s="138"/>
      <c r="T75" s="138"/>
      <c r="U75" s="138"/>
      <c r="V75" s="138"/>
      <c r="W75" s="138"/>
      <c r="X75" s="138"/>
      <c r="Y75" s="138"/>
      <c r="Z75" s="138"/>
      <c r="AA75" s="138"/>
      <c r="AB75" s="138"/>
      <c r="AC75" s="138"/>
    </row>
    <row r="76" spans="1:29" ht="4.5" customHeight="1">
      <c r="A76" s="95"/>
      <c r="B76" s="96"/>
      <c r="C76" s="96"/>
      <c r="D76" s="96"/>
      <c r="E76" s="96"/>
      <c r="F76" s="96"/>
      <c r="G76" s="96"/>
      <c r="H76" s="96"/>
      <c r="I76" s="96"/>
      <c r="J76" s="96"/>
      <c r="K76" s="96"/>
      <c r="L76" s="96"/>
      <c r="M76" s="96"/>
      <c r="N76" s="139"/>
      <c r="P76" s="138"/>
      <c r="Q76" s="138"/>
      <c r="R76" s="138"/>
      <c r="S76" s="138"/>
      <c r="T76" s="138"/>
      <c r="U76" s="138"/>
      <c r="V76" s="138"/>
      <c r="W76" s="138"/>
      <c r="X76" s="138"/>
      <c r="Y76" s="138"/>
      <c r="Z76" s="138"/>
      <c r="AA76" s="138"/>
      <c r="AB76" s="138"/>
      <c r="AC76" s="138"/>
    </row>
    <row r="77" spans="1:29" ht="9.75" customHeight="1">
      <c r="A77" s="135"/>
      <c r="B77" s="136"/>
      <c r="C77" s="137" t="s">
        <v>101</v>
      </c>
      <c r="D77" s="137"/>
      <c r="E77" s="136"/>
      <c r="F77" s="137" t="s">
        <v>102</v>
      </c>
      <c r="G77" s="137"/>
      <c r="H77" s="136"/>
      <c r="I77" s="137" t="s">
        <v>103</v>
      </c>
      <c r="J77" s="137"/>
      <c r="K77" s="137"/>
      <c r="M77" s="138"/>
      <c r="N77" s="139"/>
      <c r="P77" s="138"/>
      <c r="Q77" s="138"/>
      <c r="R77" s="1"/>
      <c r="S77" s="1"/>
      <c r="T77" s="138"/>
      <c r="U77" s="1"/>
      <c r="V77" s="1"/>
      <c r="W77" s="138"/>
      <c r="X77" s="1"/>
      <c r="Y77" s="1"/>
      <c r="Z77" s="1"/>
      <c r="AA77" s="138"/>
      <c r="AB77" s="138"/>
      <c r="AC77" s="138"/>
    </row>
    <row r="78" spans="1:29" ht="4.5" customHeight="1">
      <c r="A78" s="135"/>
      <c r="M78" s="138"/>
      <c r="N78" s="139"/>
      <c r="P78" s="138"/>
      <c r="Q78" s="138"/>
      <c r="R78" s="138"/>
      <c r="S78" s="138"/>
      <c r="T78" s="138"/>
      <c r="U78" s="138"/>
      <c r="V78" s="138"/>
      <c r="W78" s="138"/>
      <c r="X78" s="138"/>
      <c r="Y78" s="138"/>
      <c r="Z78" s="138"/>
      <c r="AA78" s="138"/>
      <c r="AB78" s="138"/>
      <c r="AC78" s="138"/>
    </row>
    <row r="79" spans="1:29" ht="12.75" customHeight="1">
      <c r="A79" s="95"/>
      <c r="B79" s="96"/>
      <c r="C79" s="140" t="s">
        <v>104</v>
      </c>
      <c r="D79" s="140" t="s">
        <v>110</v>
      </c>
      <c r="E79" s="96"/>
      <c r="F79" s="140"/>
      <c r="G79" s="140"/>
      <c r="H79" s="96"/>
      <c r="I79" s="96"/>
      <c r="J79" s="131"/>
      <c r="M79" s="138"/>
      <c r="N79" s="139"/>
      <c r="P79" s="138"/>
      <c r="Q79" s="138"/>
      <c r="R79" s="1"/>
      <c r="S79" s="1"/>
      <c r="T79" s="138"/>
      <c r="U79" s="1"/>
      <c r="V79" s="1"/>
      <c r="W79" s="138"/>
      <c r="X79" s="138"/>
      <c r="Y79" s="138"/>
      <c r="Z79" s="138"/>
      <c r="AA79" s="138"/>
      <c r="AB79" s="138"/>
      <c r="AC79" s="138"/>
    </row>
    <row r="80" spans="1:29" ht="4.5" customHeight="1">
      <c r="A80" s="135"/>
      <c r="B80" s="138"/>
      <c r="C80" s="1"/>
      <c r="D80" s="1"/>
      <c r="E80" s="138"/>
      <c r="F80" s="1"/>
      <c r="G80" s="1"/>
      <c r="H80" s="138"/>
      <c r="I80" s="138"/>
      <c r="J80" s="139"/>
      <c r="M80" s="138"/>
      <c r="N80" s="139"/>
      <c r="P80" s="138"/>
      <c r="Q80" s="138"/>
      <c r="R80" s="1"/>
      <c r="S80" s="1"/>
      <c r="T80" s="138"/>
      <c r="U80" s="1"/>
      <c r="V80" s="1"/>
      <c r="W80" s="138"/>
      <c r="X80" s="138"/>
      <c r="Y80" s="138"/>
      <c r="Z80" s="138"/>
      <c r="AA80" s="138"/>
      <c r="AB80" s="138"/>
      <c r="AC80" s="138"/>
    </row>
    <row r="81" spans="1:29" ht="9.75" customHeight="1">
      <c r="A81" s="135"/>
      <c r="B81" s="138"/>
      <c r="C81" s="287">
        <f>Raster!B36</f>
        <v>94</v>
      </c>
      <c r="D81" s="289" t="str">
        <f>Raster!C36</f>
        <v>Zinßer, Yannick</v>
      </c>
      <c r="E81" s="290"/>
      <c r="F81" s="290"/>
      <c r="G81" s="290"/>
      <c r="H81" s="290"/>
      <c r="I81" s="290"/>
      <c r="J81" s="291"/>
      <c r="L81" s="136"/>
      <c r="M81" s="1" t="s">
        <v>106</v>
      </c>
      <c r="N81" s="141"/>
      <c r="P81" s="138"/>
      <c r="Q81" s="138"/>
      <c r="R81" s="287"/>
      <c r="S81" s="309"/>
      <c r="T81" s="310"/>
      <c r="U81" s="310"/>
      <c r="V81" s="310"/>
      <c r="W81" s="310"/>
      <c r="X81" s="310"/>
      <c r="Y81" s="310"/>
      <c r="Z81" s="138"/>
      <c r="AA81" s="138"/>
      <c r="AB81" s="1"/>
      <c r="AC81" s="1"/>
    </row>
    <row r="82" spans="1:29" ht="4.5" customHeight="1">
      <c r="A82" s="135"/>
      <c r="B82" s="138"/>
      <c r="C82" s="288"/>
      <c r="D82" s="290"/>
      <c r="E82" s="290"/>
      <c r="F82" s="290"/>
      <c r="G82" s="290"/>
      <c r="H82" s="290"/>
      <c r="I82" s="290"/>
      <c r="J82" s="291"/>
      <c r="M82" s="138"/>
      <c r="N82" s="139"/>
      <c r="P82" s="138"/>
      <c r="Q82" s="138"/>
      <c r="R82" s="308"/>
      <c r="S82" s="310"/>
      <c r="T82" s="310"/>
      <c r="U82" s="310"/>
      <c r="V82" s="310"/>
      <c r="W82" s="310"/>
      <c r="X82" s="310"/>
      <c r="Y82" s="310"/>
      <c r="Z82" s="138"/>
      <c r="AA82" s="138"/>
      <c r="AB82" s="138"/>
      <c r="AC82" s="138"/>
    </row>
    <row r="83" spans="1:29" ht="9.75" customHeight="1">
      <c r="A83" s="135"/>
      <c r="B83" s="138"/>
      <c r="C83" s="288"/>
      <c r="D83" s="290"/>
      <c r="E83" s="290"/>
      <c r="F83" s="290"/>
      <c r="G83" s="290"/>
      <c r="H83" s="290"/>
      <c r="I83" s="290"/>
      <c r="J83" s="291"/>
      <c r="L83" s="136"/>
      <c r="M83" s="1" t="s">
        <v>107</v>
      </c>
      <c r="N83" s="141"/>
      <c r="P83" s="138"/>
      <c r="Q83" s="138"/>
      <c r="R83" s="308"/>
      <c r="S83" s="310"/>
      <c r="T83" s="310"/>
      <c r="U83" s="310"/>
      <c r="V83" s="310"/>
      <c r="W83" s="310"/>
      <c r="X83" s="310"/>
      <c r="Y83" s="310"/>
      <c r="Z83" s="138"/>
      <c r="AA83" s="138"/>
      <c r="AB83" s="1"/>
      <c r="AC83" s="1"/>
    </row>
    <row r="84" spans="1:29" ht="4.5" customHeight="1">
      <c r="A84" s="135"/>
      <c r="B84" s="138"/>
      <c r="C84" s="288"/>
      <c r="D84" s="290"/>
      <c r="E84" s="290"/>
      <c r="F84" s="290"/>
      <c r="G84" s="290"/>
      <c r="H84" s="290"/>
      <c r="I84" s="290"/>
      <c r="J84" s="291"/>
      <c r="M84" s="138"/>
      <c r="N84" s="139"/>
      <c r="P84" s="138"/>
      <c r="Q84" s="138"/>
      <c r="R84" s="308"/>
      <c r="S84" s="310"/>
      <c r="T84" s="310"/>
      <c r="U84" s="310"/>
      <c r="V84" s="310"/>
      <c r="W84" s="310"/>
      <c r="X84" s="310"/>
      <c r="Y84" s="310"/>
      <c r="Z84" s="138"/>
      <c r="AA84" s="138"/>
      <c r="AB84" s="138"/>
      <c r="AC84" s="138"/>
    </row>
    <row r="85" spans="1:29" ht="9.75" customHeight="1">
      <c r="A85" s="135"/>
      <c r="B85" s="138"/>
      <c r="C85" s="288"/>
      <c r="D85" s="290"/>
      <c r="E85" s="290"/>
      <c r="F85" s="290"/>
      <c r="G85" s="290"/>
      <c r="H85" s="290"/>
      <c r="I85" s="290"/>
      <c r="J85" s="291"/>
      <c r="L85" s="142"/>
      <c r="M85" s="1" t="s">
        <v>107</v>
      </c>
      <c r="N85" s="141"/>
      <c r="P85" s="138"/>
      <c r="Q85" s="138"/>
      <c r="R85" s="308"/>
      <c r="S85" s="310"/>
      <c r="T85" s="310"/>
      <c r="U85" s="310"/>
      <c r="V85" s="310"/>
      <c r="W85" s="310"/>
      <c r="X85" s="310"/>
      <c r="Y85" s="310"/>
      <c r="Z85" s="138"/>
      <c r="AA85" s="138"/>
      <c r="AB85" s="1"/>
      <c r="AC85" s="1"/>
    </row>
    <row r="86" spans="1:29" ht="4.5" customHeight="1">
      <c r="A86" s="97"/>
      <c r="B86" s="98"/>
      <c r="C86" s="98"/>
      <c r="D86" s="98"/>
      <c r="E86" s="98"/>
      <c r="F86" s="98"/>
      <c r="G86" s="98"/>
      <c r="H86" s="98"/>
      <c r="I86" s="98"/>
      <c r="J86" s="139"/>
      <c r="L86" s="96"/>
      <c r="M86" s="143"/>
      <c r="N86" s="141"/>
      <c r="P86" s="138"/>
      <c r="Q86" s="138"/>
      <c r="R86" s="138"/>
      <c r="S86" s="138"/>
      <c r="T86" s="138"/>
      <c r="U86" s="138"/>
      <c r="V86" s="138"/>
      <c r="W86" s="138"/>
      <c r="X86" s="138"/>
      <c r="Y86" s="138"/>
      <c r="Z86" s="138"/>
      <c r="AA86" s="138"/>
      <c r="AB86" s="1"/>
      <c r="AC86" s="1"/>
    </row>
    <row r="87" spans="1:29" ht="12.75" customHeight="1">
      <c r="A87" s="95"/>
      <c r="B87" s="96"/>
      <c r="C87" s="96"/>
      <c r="D87" s="140" t="s">
        <v>108</v>
      </c>
      <c r="E87" s="96"/>
      <c r="F87" s="140"/>
      <c r="G87" s="140"/>
      <c r="H87" s="96"/>
      <c r="I87" s="96"/>
      <c r="J87" s="131"/>
      <c r="K87" s="96"/>
      <c r="L87" s="96"/>
      <c r="M87" s="96"/>
      <c r="N87" s="131"/>
      <c r="P87" s="138"/>
      <c r="Q87" s="138"/>
      <c r="R87" s="138"/>
      <c r="S87" s="1"/>
      <c r="T87" s="138"/>
      <c r="U87" s="1"/>
      <c r="V87" s="1"/>
      <c r="W87" s="138"/>
      <c r="X87" s="138"/>
      <c r="Y87" s="138"/>
      <c r="Z87" s="138"/>
      <c r="AA87" s="138"/>
      <c r="AB87" s="138"/>
      <c r="AC87" s="138"/>
    </row>
    <row r="88" spans="1:29" ht="4.5" customHeight="1">
      <c r="A88" s="135"/>
      <c r="B88" s="138"/>
      <c r="C88" s="138"/>
      <c r="D88" s="138"/>
      <c r="E88" s="138"/>
      <c r="F88" s="138"/>
      <c r="G88" s="138"/>
      <c r="H88" s="138"/>
      <c r="I88" s="138"/>
      <c r="J88" s="139"/>
      <c r="K88" s="138"/>
      <c r="L88" s="138"/>
      <c r="M88" s="138"/>
      <c r="N88" s="139"/>
      <c r="P88" s="138"/>
      <c r="Q88" s="138"/>
      <c r="R88" s="138"/>
      <c r="S88" s="138"/>
      <c r="T88" s="138"/>
      <c r="U88" s="138"/>
      <c r="V88" s="138"/>
      <c r="W88" s="138"/>
      <c r="X88" s="138"/>
      <c r="Y88" s="138"/>
      <c r="Z88" s="138"/>
      <c r="AA88" s="138"/>
      <c r="AB88" s="138"/>
      <c r="AC88" s="138"/>
    </row>
    <row r="89" spans="1:29" ht="9.75" customHeight="1">
      <c r="A89" s="135"/>
      <c r="B89" s="138"/>
      <c r="C89" s="138"/>
      <c r="D89" s="292"/>
      <c r="E89" s="293"/>
      <c r="F89" s="293"/>
      <c r="G89" s="293"/>
      <c r="H89" s="293"/>
      <c r="I89" s="293"/>
      <c r="J89" s="294"/>
      <c r="K89" s="138"/>
      <c r="L89" s="136"/>
      <c r="M89" s="1" t="s">
        <v>106</v>
      </c>
      <c r="N89" s="141"/>
      <c r="P89" s="138"/>
      <c r="Q89" s="138"/>
      <c r="R89" s="138"/>
      <c r="S89" s="292"/>
      <c r="T89" s="292"/>
      <c r="U89" s="292"/>
      <c r="V89" s="292"/>
      <c r="W89" s="292"/>
      <c r="X89" s="292"/>
      <c r="Y89" s="292"/>
      <c r="Z89" s="138"/>
      <c r="AA89" s="138"/>
      <c r="AB89" s="1"/>
      <c r="AC89" s="1"/>
    </row>
    <row r="90" spans="1:29" ht="4.5" customHeight="1">
      <c r="A90" s="135"/>
      <c r="B90" s="138"/>
      <c r="C90" s="138"/>
      <c r="D90" s="293"/>
      <c r="E90" s="293"/>
      <c r="F90" s="293"/>
      <c r="G90" s="293"/>
      <c r="H90" s="293"/>
      <c r="I90" s="293"/>
      <c r="J90" s="294"/>
      <c r="K90" s="138"/>
      <c r="L90" s="138"/>
      <c r="M90" s="138"/>
      <c r="N90" s="139"/>
      <c r="P90" s="138"/>
      <c r="Q90" s="138"/>
      <c r="R90" s="138"/>
      <c r="S90" s="292"/>
      <c r="T90" s="292"/>
      <c r="U90" s="292"/>
      <c r="V90" s="292"/>
      <c r="W90" s="292"/>
      <c r="X90" s="292"/>
      <c r="Y90" s="292"/>
      <c r="Z90" s="138"/>
      <c r="AA90" s="138"/>
      <c r="AB90" s="138"/>
      <c r="AC90" s="138"/>
    </row>
    <row r="91" spans="1:29" ht="9.75" customHeight="1">
      <c r="A91" s="135"/>
      <c r="B91" s="138"/>
      <c r="C91" s="138"/>
      <c r="D91" s="293"/>
      <c r="E91" s="293"/>
      <c r="F91" s="293"/>
      <c r="G91" s="293"/>
      <c r="H91" s="293"/>
      <c r="I91" s="293"/>
      <c r="J91" s="294"/>
      <c r="K91" s="138"/>
      <c r="L91" s="136"/>
      <c r="M91" s="1" t="s">
        <v>109</v>
      </c>
      <c r="N91" s="141"/>
      <c r="P91" s="138"/>
      <c r="Q91" s="138"/>
      <c r="R91" s="138"/>
      <c r="S91" s="292"/>
      <c r="T91" s="292"/>
      <c r="U91" s="292"/>
      <c r="V91" s="292"/>
      <c r="W91" s="292"/>
      <c r="X91" s="292"/>
      <c r="Y91" s="292"/>
      <c r="Z91" s="138"/>
      <c r="AA91" s="138"/>
      <c r="AB91" s="1"/>
      <c r="AC91" s="1"/>
    </row>
    <row r="92" spans="1:29" ht="4.5" customHeight="1">
      <c r="A92" s="97"/>
      <c r="B92" s="98"/>
      <c r="C92" s="98"/>
      <c r="D92" s="98"/>
      <c r="E92" s="98"/>
      <c r="F92" s="98"/>
      <c r="G92" s="98"/>
      <c r="H92" s="98"/>
      <c r="I92" s="98"/>
      <c r="J92" s="144"/>
      <c r="K92" s="98"/>
      <c r="L92" s="98"/>
      <c r="M92" s="98"/>
      <c r="N92" s="144"/>
      <c r="P92" s="138"/>
      <c r="Q92" s="138"/>
      <c r="R92" s="138"/>
      <c r="S92" s="138"/>
      <c r="T92" s="138"/>
      <c r="U92" s="138"/>
      <c r="V92" s="138"/>
      <c r="W92" s="138"/>
      <c r="X92" s="138"/>
      <c r="Y92" s="138"/>
      <c r="Z92" s="138"/>
      <c r="AA92" s="138"/>
      <c r="AB92" s="138"/>
      <c r="AC92" s="138"/>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286"/>
      <c r="Q94" s="308"/>
      <c r="R94" s="308"/>
      <c r="S94" s="176"/>
      <c r="T94" s="177"/>
      <c r="U94" s="177"/>
      <c r="V94" s="177"/>
      <c r="W94" s="177"/>
      <c r="X94" s="177"/>
      <c r="Y94" s="177"/>
      <c r="Z94" s="177"/>
      <c r="AA94" s="177"/>
      <c r="AB94" s="177"/>
      <c r="AC94" s="17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8"/>
      <c r="Q95" s="308"/>
      <c r="R95" s="308"/>
      <c r="S95" s="178"/>
      <c r="T95" s="179"/>
      <c r="U95" s="177"/>
      <c r="V95" s="178"/>
      <c r="W95" s="179"/>
      <c r="X95" s="179"/>
      <c r="Y95" s="186"/>
      <c r="Z95" s="187"/>
      <c r="AA95" s="188"/>
      <c r="AB95" s="188"/>
      <c r="AC95" s="186"/>
    </row>
    <row r="96" spans="1:29" ht="18" customHeight="1">
      <c r="A96" s="95"/>
      <c r="B96" s="152">
        <v>1</v>
      </c>
      <c r="C96" s="152"/>
      <c r="D96" s="142"/>
      <c r="E96" s="96"/>
      <c r="F96" s="131"/>
      <c r="G96" s="131"/>
      <c r="H96" s="96"/>
      <c r="I96" s="131"/>
      <c r="J96" s="131"/>
      <c r="K96" s="153"/>
      <c r="L96" s="153"/>
      <c r="M96" s="154"/>
      <c r="N96" s="154"/>
      <c r="P96" s="138"/>
      <c r="Q96" s="180"/>
      <c r="R96" s="180"/>
      <c r="S96" s="138"/>
      <c r="T96" s="138"/>
      <c r="U96" s="138"/>
      <c r="V96" s="138"/>
      <c r="W96" s="138"/>
      <c r="X96" s="138"/>
      <c r="Y96" s="181"/>
      <c r="Z96" s="181"/>
      <c r="AA96" s="181"/>
      <c r="AB96" s="181"/>
      <c r="AC96" s="181"/>
    </row>
    <row r="97" spans="1:29" ht="18" customHeight="1">
      <c r="A97" s="155"/>
      <c r="B97" s="156">
        <v>2</v>
      </c>
      <c r="C97" s="156"/>
      <c r="D97" s="136"/>
      <c r="E97" s="63"/>
      <c r="F97" s="157"/>
      <c r="G97" s="157"/>
      <c r="H97" s="63"/>
      <c r="I97" s="157"/>
      <c r="J97" s="157"/>
      <c r="K97" s="158"/>
      <c r="L97" s="158"/>
      <c r="M97" s="159"/>
      <c r="N97" s="159"/>
      <c r="P97" s="138"/>
      <c r="Q97" s="180"/>
      <c r="R97" s="180"/>
      <c r="S97" s="138"/>
      <c r="T97" s="138"/>
      <c r="U97" s="138"/>
      <c r="V97" s="138"/>
      <c r="W97" s="138"/>
      <c r="X97" s="138"/>
      <c r="Y97" s="181"/>
      <c r="Z97" s="181"/>
      <c r="AA97" s="181"/>
      <c r="AB97" s="181"/>
      <c r="AC97" s="181"/>
    </row>
    <row r="98" spans="1:29" ht="9" customHeight="1">
      <c r="A98" s="96"/>
      <c r="B98" s="96"/>
      <c r="C98" s="96"/>
      <c r="D98" s="96"/>
      <c r="E98" s="96"/>
      <c r="F98" s="96"/>
      <c r="G98" s="96"/>
      <c r="H98" s="96"/>
      <c r="I98" s="96"/>
      <c r="J98" s="96"/>
      <c r="K98" s="96"/>
      <c r="L98" s="96"/>
      <c r="M98" s="96"/>
      <c r="N98" s="96"/>
      <c r="P98" s="138"/>
      <c r="Q98" s="138"/>
      <c r="R98" s="138"/>
      <c r="S98" s="138"/>
      <c r="T98" s="138"/>
      <c r="U98" s="138"/>
      <c r="V98" s="138"/>
      <c r="W98" s="138"/>
      <c r="X98" s="138"/>
      <c r="Y98" s="138"/>
      <c r="Z98" s="138"/>
      <c r="AA98" s="138"/>
      <c r="AB98" s="138"/>
      <c r="AC98" s="138"/>
    </row>
    <row r="99" spans="2:29" ht="18" customHeight="1">
      <c r="B99" s="160" t="s">
        <v>114</v>
      </c>
      <c r="D99" s="161"/>
      <c r="E99" s="161"/>
      <c r="F99" s="161"/>
      <c r="G99" s="161"/>
      <c r="I99" s="160" t="s">
        <v>115</v>
      </c>
      <c r="J99" s="161"/>
      <c r="K99" s="162" t="s">
        <v>48</v>
      </c>
      <c r="L99" s="161"/>
      <c r="M99" s="161"/>
      <c r="N99" s="162" t="s">
        <v>116</v>
      </c>
      <c r="P99" s="138"/>
      <c r="Q99" s="182"/>
      <c r="R99" s="138"/>
      <c r="S99" s="138"/>
      <c r="T99" s="138"/>
      <c r="U99" s="138"/>
      <c r="V99" s="138"/>
      <c r="W99" s="138"/>
      <c r="X99" s="182"/>
      <c r="Y99" s="138"/>
      <c r="Z99" s="173"/>
      <c r="AA99" s="138"/>
      <c r="AB99" s="138"/>
      <c r="AC99" s="173"/>
    </row>
    <row r="100" spans="16:29" ht="9.75" customHeight="1">
      <c r="P100" s="138"/>
      <c r="Q100" s="138"/>
      <c r="R100" s="138"/>
      <c r="S100" s="138"/>
      <c r="T100" s="138"/>
      <c r="U100" s="138"/>
      <c r="V100" s="138"/>
      <c r="W100" s="138"/>
      <c r="X100" s="138"/>
      <c r="Y100" s="138"/>
      <c r="Z100" s="138"/>
      <c r="AA100" s="138"/>
      <c r="AB100" s="138"/>
      <c r="AC100" s="138"/>
    </row>
    <row r="101" spans="1:29" ht="9.75" customHeight="1">
      <c r="A101" s="163" t="s">
        <v>117</v>
      </c>
      <c r="B101" s="146"/>
      <c r="C101" s="146"/>
      <c r="D101" s="146"/>
      <c r="E101" s="146"/>
      <c r="F101" s="146"/>
      <c r="G101" s="146"/>
      <c r="H101" s="164" t="s">
        <v>118</v>
      </c>
      <c r="I101" s="146"/>
      <c r="J101" s="146"/>
      <c r="K101" s="146"/>
      <c r="L101" s="146"/>
      <c r="M101" s="146"/>
      <c r="N101" s="147"/>
      <c r="P101" s="183"/>
      <c r="Q101" s="177"/>
      <c r="R101" s="177"/>
      <c r="S101" s="177"/>
      <c r="T101" s="177"/>
      <c r="U101" s="177"/>
      <c r="V101" s="177"/>
      <c r="W101" s="184"/>
      <c r="X101" s="177"/>
      <c r="Y101" s="177"/>
      <c r="Z101" s="177"/>
      <c r="AA101" s="177"/>
      <c r="AB101" s="177"/>
      <c r="AC101" s="177"/>
    </row>
    <row r="102" spans="1:29" ht="15.75" customHeight="1">
      <c r="A102" s="165"/>
      <c r="B102" s="298"/>
      <c r="C102" s="299"/>
      <c r="D102" s="299"/>
      <c r="E102" s="299"/>
      <c r="F102" s="299"/>
      <c r="G102" s="300"/>
      <c r="H102" s="166"/>
      <c r="I102" s="138"/>
      <c r="J102" s="138"/>
      <c r="K102" s="138"/>
      <c r="L102" s="138"/>
      <c r="M102" s="138"/>
      <c r="N102" s="139"/>
      <c r="P102" s="1"/>
      <c r="Q102" s="292"/>
      <c r="R102" s="307"/>
      <c r="S102" s="307"/>
      <c r="T102" s="307"/>
      <c r="U102" s="307"/>
      <c r="V102" s="307"/>
      <c r="W102" s="184"/>
      <c r="X102" s="138"/>
      <c r="Y102" s="138"/>
      <c r="Z102" s="138"/>
      <c r="AA102" s="138"/>
      <c r="AB102" s="138"/>
      <c r="AC102" s="138"/>
    </row>
    <row r="103" spans="1:29" ht="9.75" customHeight="1">
      <c r="A103" s="167" t="s">
        <v>119</v>
      </c>
      <c r="B103" s="96"/>
      <c r="C103" s="96"/>
      <c r="D103" s="96"/>
      <c r="E103" s="96"/>
      <c r="F103" s="96"/>
      <c r="G103" s="131"/>
      <c r="H103" s="168" t="s">
        <v>120</v>
      </c>
      <c r="I103" s="63"/>
      <c r="J103" s="157"/>
      <c r="K103" s="63"/>
      <c r="L103" s="169" t="s">
        <v>121</v>
      </c>
      <c r="M103" s="63"/>
      <c r="N103" s="157"/>
      <c r="P103" s="1"/>
      <c r="Q103" s="138"/>
      <c r="R103" s="138"/>
      <c r="S103" s="138"/>
      <c r="T103" s="138"/>
      <c r="U103" s="138"/>
      <c r="V103" s="138"/>
      <c r="W103" s="185"/>
      <c r="X103" s="138"/>
      <c r="Y103" s="138"/>
      <c r="Z103" s="138"/>
      <c r="AA103" s="185"/>
      <c r="AB103" s="138"/>
      <c r="AC103" s="138"/>
    </row>
    <row r="104" spans="1:29" ht="19.5" customHeight="1">
      <c r="A104" s="97"/>
      <c r="B104" s="298"/>
      <c r="C104" s="299"/>
      <c r="D104" s="299"/>
      <c r="E104" s="299"/>
      <c r="F104" s="299"/>
      <c r="G104" s="300"/>
      <c r="H104" s="97"/>
      <c r="I104" s="98"/>
      <c r="J104" s="157"/>
      <c r="K104" s="98"/>
      <c r="L104" s="98"/>
      <c r="M104" s="98"/>
      <c r="N104" s="144"/>
      <c r="P104" s="138"/>
      <c r="Q104" s="292"/>
      <c r="R104" s="307"/>
      <c r="S104" s="307"/>
      <c r="T104" s="307"/>
      <c r="U104" s="307"/>
      <c r="V104" s="307"/>
      <c r="W104" s="138"/>
      <c r="X104" s="138"/>
      <c r="Y104" s="138"/>
      <c r="Z104" s="138"/>
      <c r="AA104" s="138"/>
      <c r="AB104" s="138"/>
      <c r="AC104" s="138"/>
    </row>
    <row r="105" spans="1:29" ht="12.75" customHeight="1">
      <c r="A105" t="str">
        <f>$A$52</f>
        <v>Offenburg</v>
      </c>
      <c r="M105" s="311">
        <f>$M$52</f>
        <v>40677</v>
      </c>
      <c r="N105" s="270"/>
      <c r="P105" s="138"/>
      <c r="Q105" s="138"/>
      <c r="R105" s="138"/>
      <c r="S105" s="138"/>
      <c r="T105" s="138"/>
      <c r="U105" s="138"/>
      <c r="V105" s="138"/>
      <c r="W105" s="138"/>
      <c r="X105" s="138"/>
      <c r="Y105" s="138"/>
      <c r="Z105" s="138"/>
      <c r="AA105" s="138"/>
      <c r="AB105" s="314"/>
      <c r="AC105" s="315"/>
    </row>
    <row r="106" ht="12.75" customHeight="1"/>
    <row r="107" spans="1:29" ht="24" customHeight="1">
      <c r="A107" s="128" t="s">
        <v>122</v>
      </c>
      <c r="B107" s="129"/>
      <c r="C107" s="129"/>
      <c r="D107" s="129"/>
      <c r="E107" s="129"/>
      <c r="F107" s="129"/>
      <c r="G107" s="129"/>
      <c r="H107" s="129"/>
      <c r="I107" s="129"/>
      <c r="J107" s="129"/>
      <c r="K107" s="129"/>
      <c r="L107" s="129"/>
      <c r="M107" s="129"/>
      <c r="N107" s="129"/>
      <c r="P107" s="128" t="str">
        <f>A107</f>
        <v>Schiedrichterzettel - Runde 2</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tr">
        <f>$H$3</f>
        <v>Gruppe D</v>
      </c>
      <c r="I109" s="283"/>
      <c r="J109" s="283"/>
      <c r="K109" s="281"/>
      <c r="L109" s="282"/>
      <c r="M109" s="283"/>
      <c r="N109" s="281"/>
      <c r="P109" s="97"/>
      <c r="Q109" s="98"/>
      <c r="R109" s="284">
        <f>$C$3</f>
        <v>40677</v>
      </c>
      <c r="S109" s="281"/>
      <c r="T109" s="98"/>
      <c r="U109" s="280"/>
      <c r="V109" s="281"/>
      <c r="W109" s="282" t="str">
        <f>$H$3</f>
        <v>Gruppe D</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287">
        <f>Raster!B33</f>
        <v>91</v>
      </c>
      <c r="D116" s="289" t="str">
        <f>Raster!C33</f>
        <v>Blessing, David</v>
      </c>
      <c r="E116" s="290"/>
      <c r="F116" s="290"/>
      <c r="G116" s="290"/>
      <c r="H116" s="290"/>
      <c r="I116" s="290"/>
      <c r="J116" s="291"/>
      <c r="L116" s="136"/>
      <c r="M116" s="1" t="s">
        <v>106</v>
      </c>
      <c r="N116" s="141"/>
      <c r="P116" s="135"/>
      <c r="Q116" s="138"/>
      <c r="R116" s="287">
        <f>Raster!B34</f>
        <v>92</v>
      </c>
      <c r="S116" s="289" t="str">
        <f>Raster!C34</f>
        <v>Reis, Dominik</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Raster!B37</f>
        <v>95</v>
      </c>
      <c r="D134" s="289" t="str">
        <f>Raster!C37</f>
        <v>Molzer, Leon</v>
      </c>
      <c r="E134" s="290"/>
      <c r="F134" s="290"/>
      <c r="G134" s="290"/>
      <c r="H134" s="290"/>
      <c r="I134" s="290"/>
      <c r="J134" s="291"/>
      <c r="L134" s="136"/>
      <c r="M134" s="1" t="s">
        <v>106</v>
      </c>
      <c r="N134" s="141"/>
      <c r="P134" s="135"/>
      <c r="Q134" s="138"/>
      <c r="R134" s="287">
        <f>Raster!B36</f>
        <v>94</v>
      </c>
      <c r="S134" s="289" t="str">
        <f>Raster!C36</f>
        <v>Zinßer, Yannick</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60" spans="1:29" ht="24" customHeight="1">
      <c r="A160" s="128" t="str">
        <f>A107</f>
        <v>Schiedrichterzettel - Runde 2</v>
      </c>
      <c r="B160" s="129"/>
      <c r="C160" s="129"/>
      <c r="D160" s="129"/>
      <c r="E160" s="129"/>
      <c r="F160" s="129"/>
      <c r="G160" s="129"/>
      <c r="H160" s="129"/>
      <c r="I160" s="129"/>
      <c r="J160" s="129"/>
      <c r="K160" s="129"/>
      <c r="L160" s="129"/>
      <c r="M160" s="129"/>
      <c r="N160" s="129"/>
      <c r="P160" s="170"/>
      <c r="Q160" s="171"/>
      <c r="R160" s="171"/>
      <c r="S160" s="171"/>
      <c r="T160" s="171"/>
      <c r="U160" s="171"/>
      <c r="V160" s="171"/>
      <c r="W160" s="171"/>
      <c r="X160" s="171"/>
      <c r="Y160" s="171"/>
      <c r="Z160" s="171"/>
      <c r="AA160" s="171"/>
      <c r="AB160" s="171"/>
      <c r="AC160" s="171"/>
    </row>
    <row r="161" spans="1:29" ht="15.75" customHeight="1">
      <c r="A161" s="130" t="s">
        <v>97</v>
      </c>
      <c r="B161" s="96"/>
      <c r="C161" s="96"/>
      <c r="D161" s="131"/>
      <c r="E161" s="132" t="s">
        <v>98</v>
      </c>
      <c r="F161" s="96"/>
      <c r="G161" s="131"/>
      <c r="H161" s="130" t="s">
        <v>99</v>
      </c>
      <c r="I161" s="96"/>
      <c r="J161" s="132"/>
      <c r="K161" s="131"/>
      <c r="L161" s="132" t="s">
        <v>100</v>
      </c>
      <c r="M161" s="96"/>
      <c r="N161" s="131"/>
      <c r="P161" s="172"/>
      <c r="Q161" s="138"/>
      <c r="R161" s="138"/>
      <c r="S161" s="138"/>
      <c r="T161" s="172"/>
      <c r="U161" s="138"/>
      <c r="V161" s="138"/>
      <c r="W161" s="172"/>
      <c r="X161" s="138"/>
      <c r="Y161" s="172"/>
      <c r="Z161" s="138"/>
      <c r="AA161" s="172"/>
      <c r="AB161" s="138"/>
      <c r="AC161" s="138"/>
    </row>
    <row r="162" spans="1:29" ht="18" customHeight="1">
      <c r="A162" s="97"/>
      <c r="B162" s="98"/>
      <c r="C162" s="284">
        <f>$C$3</f>
        <v>40677</v>
      </c>
      <c r="D162" s="281"/>
      <c r="E162" s="98"/>
      <c r="F162" s="280"/>
      <c r="G162" s="281"/>
      <c r="H162" s="282" t="str">
        <f>$H$3</f>
        <v>Gruppe D</v>
      </c>
      <c r="I162" s="283"/>
      <c r="J162" s="283"/>
      <c r="K162" s="281"/>
      <c r="L162" s="282"/>
      <c r="M162" s="283"/>
      <c r="N162" s="281"/>
      <c r="P162" s="138"/>
      <c r="Q162" s="138"/>
      <c r="R162" s="285"/>
      <c r="S162" s="286"/>
      <c r="T162" s="138"/>
      <c r="U162" s="312"/>
      <c r="V162" s="286"/>
      <c r="W162" s="286"/>
      <c r="X162" s="286"/>
      <c r="Y162" s="286"/>
      <c r="Z162" s="286"/>
      <c r="AA162" s="286"/>
      <c r="AB162" s="286"/>
      <c r="AC162" s="286"/>
    </row>
    <row r="163" spans="1:29" ht="24.75" customHeight="1">
      <c r="A163" s="134"/>
      <c r="B163" s="133" t="str">
        <f>$B$4</f>
        <v>BaWü JG-RLT Top24</v>
      </c>
      <c r="L163" s="295" t="str">
        <f>$L$4</f>
        <v>Jungen U12</v>
      </c>
      <c r="M163" s="295"/>
      <c r="N163" s="295"/>
      <c r="P163" s="174"/>
      <c r="Q163" s="175"/>
      <c r="R163" s="138"/>
      <c r="S163" s="138"/>
      <c r="T163" s="138"/>
      <c r="U163" s="138"/>
      <c r="V163" s="138"/>
      <c r="W163" s="138"/>
      <c r="X163" s="138"/>
      <c r="Y163" s="138"/>
      <c r="Z163" s="138"/>
      <c r="AA163" s="313"/>
      <c r="AB163" s="313"/>
      <c r="AC163" s="313"/>
    </row>
    <row r="164" spans="1:29" ht="4.5" customHeight="1">
      <c r="A164" s="95"/>
      <c r="B164" s="96"/>
      <c r="C164" s="96"/>
      <c r="D164" s="96"/>
      <c r="E164" s="96"/>
      <c r="F164" s="96"/>
      <c r="G164" s="96"/>
      <c r="H164" s="96"/>
      <c r="I164" s="96"/>
      <c r="J164" s="96"/>
      <c r="K164" s="96"/>
      <c r="L164" s="96"/>
      <c r="M164" s="96"/>
      <c r="N164" s="131"/>
      <c r="P164" s="138"/>
      <c r="Q164" s="138"/>
      <c r="R164" s="138"/>
      <c r="S164" s="138"/>
      <c r="T164" s="138"/>
      <c r="U164" s="138"/>
      <c r="V164" s="138"/>
      <c r="W164" s="138"/>
      <c r="X164" s="138"/>
      <c r="Y164" s="138"/>
      <c r="Z164" s="138"/>
      <c r="AA164" s="138"/>
      <c r="AB164" s="138"/>
      <c r="AC164" s="138"/>
    </row>
    <row r="165" spans="1:29" ht="9.75" customHeight="1">
      <c r="A165" s="135"/>
      <c r="B165" s="136"/>
      <c r="C165" s="137" t="s">
        <v>101</v>
      </c>
      <c r="D165" s="137"/>
      <c r="E165" s="136"/>
      <c r="F165" s="137" t="s">
        <v>102</v>
      </c>
      <c r="G165" s="137"/>
      <c r="H165" s="136"/>
      <c r="I165" s="137" t="s">
        <v>103</v>
      </c>
      <c r="J165" s="137"/>
      <c r="K165" s="137"/>
      <c r="M165" s="138"/>
      <c r="N165" s="139"/>
      <c r="P165" s="138"/>
      <c r="Q165" s="138"/>
      <c r="R165" s="1"/>
      <c r="S165" s="1"/>
      <c r="T165" s="138"/>
      <c r="U165" s="1"/>
      <c r="V165" s="1"/>
      <c r="W165" s="138"/>
      <c r="X165" s="1"/>
      <c r="Y165" s="1"/>
      <c r="Z165" s="1"/>
      <c r="AA165" s="138"/>
      <c r="AB165" s="138"/>
      <c r="AC165" s="138"/>
    </row>
    <row r="166" spans="1:29" ht="4.5" customHeight="1">
      <c r="A166" s="135"/>
      <c r="M166" s="138"/>
      <c r="N166" s="139"/>
      <c r="P166" s="138"/>
      <c r="Q166" s="138"/>
      <c r="R166" s="138"/>
      <c r="S166" s="138"/>
      <c r="T166" s="138"/>
      <c r="U166" s="138"/>
      <c r="V166" s="138"/>
      <c r="W166" s="138"/>
      <c r="X166" s="138"/>
      <c r="Y166" s="138"/>
      <c r="Z166" s="138"/>
      <c r="AA166" s="138"/>
      <c r="AB166" s="138"/>
      <c r="AC166" s="138"/>
    </row>
    <row r="167" spans="1:29" ht="12.75" customHeight="1">
      <c r="A167" s="95"/>
      <c r="B167" s="96"/>
      <c r="C167" s="140" t="s">
        <v>104</v>
      </c>
      <c r="D167" s="140" t="s">
        <v>105</v>
      </c>
      <c r="E167" s="96"/>
      <c r="F167" s="140"/>
      <c r="G167" s="140"/>
      <c r="H167" s="96"/>
      <c r="I167" s="96"/>
      <c r="J167" s="131"/>
      <c r="M167" s="138"/>
      <c r="N167" s="139"/>
      <c r="P167" s="138"/>
      <c r="Q167" s="138"/>
      <c r="R167" s="1"/>
      <c r="S167" s="1"/>
      <c r="T167" s="138"/>
      <c r="U167" s="1"/>
      <c r="V167" s="1"/>
      <c r="W167" s="138"/>
      <c r="X167" s="138"/>
      <c r="Y167" s="138"/>
      <c r="Z167" s="138"/>
      <c r="AA167" s="138"/>
      <c r="AB167" s="138"/>
      <c r="AC167" s="138"/>
    </row>
    <row r="168" spans="1:29" ht="4.5" customHeight="1">
      <c r="A168" s="135"/>
      <c r="B168" s="138"/>
      <c r="C168" s="1"/>
      <c r="D168" s="1"/>
      <c r="E168" s="138"/>
      <c r="F168" s="1"/>
      <c r="G168" s="1"/>
      <c r="H168" s="138"/>
      <c r="I168" s="138"/>
      <c r="J168" s="139"/>
      <c r="M168" s="138"/>
      <c r="N168" s="139"/>
      <c r="P168" s="138"/>
      <c r="Q168" s="138"/>
      <c r="R168" s="1"/>
      <c r="S168" s="1"/>
      <c r="T168" s="138"/>
      <c r="U168" s="1"/>
      <c r="V168" s="1"/>
      <c r="W168" s="138"/>
      <c r="X168" s="138"/>
      <c r="Y168" s="138"/>
      <c r="Z168" s="138"/>
      <c r="AA168" s="138"/>
      <c r="AB168" s="138"/>
      <c r="AC168" s="138"/>
    </row>
    <row r="169" spans="1:29" ht="9.75" customHeight="1">
      <c r="A169" s="135"/>
      <c r="B169" s="138"/>
      <c r="C169" s="287">
        <f>Raster!B35</f>
        <v>93</v>
      </c>
      <c r="D169" s="289" t="str">
        <f>Raster!C35</f>
        <v>Arnegger, Nico</v>
      </c>
      <c r="E169" s="290"/>
      <c r="F169" s="290"/>
      <c r="G169" s="290"/>
      <c r="H169" s="290"/>
      <c r="I169" s="290"/>
      <c r="J169" s="291"/>
      <c r="L169" s="136"/>
      <c r="M169" s="1" t="s">
        <v>106</v>
      </c>
      <c r="N169" s="141"/>
      <c r="P169" s="138"/>
      <c r="Q169" s="138"/>
      <c r="R169" s="287"/>
      <c r="S169" s="309"/>
      <c r="T169" s="310"/>
      <c r="U169" s="310"/>
      <c r="V169" s="310"/>
      <c r="W169" s="310"/>
      <c r="X169" s="310"/>
      <c r="Y169" s="310"/>
      <c r="Z169" s="138"/>
      <c r="AA169" s="138"/>
      <c r="AB169" s="1"/>
      <c r="AC169" s="1"/>
    </row>
    <row r="170" spans="1:29" ht="4.5" customHeight="1">
      <c r="A170" s="135"/>
      <c r="B170" s="138"/>
      <c r="C170" s="288"/>
      <c r="D170" s="290"/>
      <c r="E170" s="290"/>
      <c r="F170" s="290"/>
      <c r="G170" s="290"/>
      <c r="H170" s="290"/>
      <c r="I170" s="290"/>
      <c r="J170" s="291"/>
      <c r="M170" s="138"/>
      <c r="N170" s="139"/>
      <c r="P170" s="138"/>
      <c r="Q170" s="138"/>
      <c r="R170" s="308"/>
      <c r="S170" s="310"/>
      <c r="T170" s="310"/>
      <c r="U170" s="310"/>
      <c r="V170" s="310"/>
      <c r="W170" s="310"/>
      <c r="X170" s="310"/>
      <c r="Y170" s="310"/>
      <c r="Z170" s="138"/>
      <c r="AA170" s="138"/>
      <c r="AB170" s="138"/>
      <c r="AC170" s="138"/>
    </row>
    <row r="171" spans="1:29" ht="9.75" customHeight="1">
      <c r="A171" s="135"/>
      <c r="B171" s="138"/>
      <c r="C171" s="288"/>
      <c r="D171" s="290"/>
      <c r="E171" s="290"/>
      <c r="F171" s="290"/>
      <c r="G171" s="290"/>
      <c r="H171" s="290"/>
      <c r="I171" s="290"/>
      <c r="J171" s="291"/>
      <c r="L171" s="136"/>
      <c r="M171" s="1" t="s">
        <v>107</v>
      </c>
      <c r="N171" s="141"/>
      <c r="P171" s="138"/>
      <c r="Q171" s="138"/>
      <c r="R171" s="308"/>
      <c r="S171" s="310"/>
      <c r="T171" s="310"/>
      <c r="U171" s="310"/>
      <c r="V171" s="310"/>
      <c r="W171" s="310"/>
      <c r="X171" s="310"/>
      <c r="Y171" s="310"/>
      <c r="Z171" s="138"/>
      <c r="AA171" s="138"/>
      <c r="AB171" s="1"/>
      <c r="AC171" s="1"/>
    </row>
    <row r="172" spans="1:29" ht="4.5" customHeight="1">
      <c r="A172" s="135"/>
      <c r="B172" s="138"/>
      <c r="C172" s="288"/>
      <c r="D172" s="290"/>
      <c r="E172" s="290"/>
      <c r="F172" s="290"/>
      <c r="G172" s="290"/>
      <c r="H172" s="290"/>
      <c r="I172" s="290"/>
      <c r="J172" s="291"/>
      <c r="M172" s="138"/>
      <c r="N172" s="139"/>
      <c r="P172" s="138"/>
      <c r="Q172" s="138"/>
      <c r="R172" s="308"/>
      <c r="S172" s="310"/>
      <c r="T172" s="310"/>
      <c r="U172" s="310"/>
      <c r="V172" s="310"/>
      <c r="W172" s="310"/>
      <c r="X172" s="310"/>
      <c r="Y172" s="310"/>
      <c r="Z172" s="138"/>
      <c r="AA172" s="138"/>
      <c r="AB172" s="138"/>
      <c r="AC172" s="138"/>
    </row>
    <row r="173" spans="1:29" ht="9.75" customHeight="1">
      <c r="A173" s="135"/>
      <c r="B173" s="138"/>
      <c r="C173" s="288"/>
      <c r="D173" s="290"/>
      <c r="E173" s="290"/>
      <c r="F173" s="290"/>
      <c r="G173" s="290"/>
      <c r="H173" s="290"/>
      <c r="I173" s="290"/>
      <c r="J173" s="291"/>
      <c r="L173" s="142"/>
      <c r="M173" s="1" t="s">
        <v>107</v>
      </c>
      <c r="N173" s="141"/>
      <c r="P173" s="138"/>
      <c r="Q173" s="138"/>
      <c r="R173" s="308"/>
      <c r="S173" s="310"/>
      <c r="T173" s="310"/>
      <c r="U173" s="310"/>
      <c r="V173" s="310"/>
      <c r="W173" s="310"/>
      <c r="X173" s="310"/>
      <c r="Y173" s="310"/>
      <c r="Z173" s="138"/>
      <c r="AA173" s="138"/>
      <c r="AB173" s="1"/>
      <c r="AC173" s="1"/>
    </row>
    <row r="174" spans="1:29" ht="4.5" customHeight="1">
      <c r="A174" s="97"/>
      <c r="B174" s="98"/>
      <c r="C174" s="98"/>
      <c r="D174" s="98"/>
      <c r="E174" s="98"/>
      <c r="F174" s="98"/>
      <c r="G174" s="98"/>
      <c r="H174" s="98"/>
      <c r="I174" s="98"/>
      <c r="J174" s="139"/>
      <c r="L174" s="96"/>
      <c r="M174" s="143"/>
      <c r="N174" s="141"/>
      <c r="P174" s="138"/>
      <c r="Q174" s="138"/>
      <c r="R174" s="138"/>
      <c r="S174" s="138"/>
      <c r="T174" s="138"/>
      <c r="U174" s="138"/>
      <c r="V174" s="138"/>
      <c r="W174" s="138"/>
      <c r="X174" s="138"/>
      <c r="Y174" s="138"/>
      <c r="Z174" s="138"/>
      <c r="AA174" s="138"/>
      <c r="AB174" s="1"/>
      <c r="AC174" s="1"/>
    </row>
    <row r="175" spans="1:29" ht="12.75" customHeight="1">
      <c r="A175" s="95"/>
      <c r="B175" s="96"/>
      <c r="C175" s="96"/>
      <c r="D175" s="140" t="s">
        <v>108</v>
      </c>
      <c r="E175" s="96"/>
      <c r="F175" s="140"/>
      <c r="G175" s="140"/>
      <c r="H175" s="96"/>
      <c r="I175" s="96"/>
      <c r="J175" s="131"/>
      <c r="K175" s="96"/>
      <c r="L175" s="96"/>
      <c r="M175" s="96"/>
      <c r="N175" s="131"/>
      <c r="P175" s="138"/>
      <c r="Q175" s="138"/>
      <c r="R175" s="138"/>
      <c r="S175" s="1"/>
      <c r="T175" s="138"/>
      <c r="U175" s="1"/>
      <c r="V175" s="1"/>
      <c r="W175" s="138"/>
      <c r="X175" s="138"/>
      <c r="Y175" s="138"/>
      <c r="Z175" s="138"/>
      <c r="AA175" s="138"/>
      <c r="AB175" s="138"/>
      <c r="AC175" s="138"/>
    </row>
    <row r="176" spans="1:29" ht="4.5" customHeight="1">
      <c r="A176" s="135"/>
      <c r="B176" s="138"/>
      <c r="C176" s="138"/>
      <c r="D176" s="138"/>
      <c r="E176" s="138"/>
      <c r="F176" s="138"/>
      <c r="G176" s="138"/>
      <c r="H176" s="138"/>
      <c r="I176" s="138"/>
      <c r="J176" s="139"/>
      <c r="K176" s="138"/>
      <c r="L176" s="138"/>
      <c r="M176" s="138"/>
      <c r="N176" s="139"/>
      <c r="P176" s="138"/>
      <c r="Q176" s="138"/>
      <c r="R176" s="138"/>
      <c r="S176" s="138"/>
      <c r="T176" s="138"/>
      <c r="U176" s="138"/>
      <c r="V176" s="138"/>
      <c r="W176" s="138"/>
      <c r="X176" s="138"/>
      <c r="Y176" s="138"/>
      <c r="Z176" s="138"/>
      <c r="AA176" s="138"/>
      <c r="AB176" s="138"/>
      <c r="AC176" s="138"/>
    </row>
    <row r="177" spans="1:29" ht="9.75" customHeight="1">
      <c r="A177" s="135"/>
      <c r="B177" s="138"/>
      <c r="C177" s="138"/>
      <c r="D177" s="292"/>
      <c r="E177" s="293"/>
      <c r="F177" s="293"/>
      <c r="G177" s="293"/>
      <c r="H177" s="293"/>
      <c r="I177" s="293"/>
      <c r="J177" s="294"/>
      <c r="K177" s="138"/>
      <c r="L177" s="136"/>
      <c r="M177" s="1" t="s">
        <v>106</v>
      </c>
      <c r="N177" s="141"/>
      <c r="P177" s="138"/>
      <c r="Q177" s="138"/>
      <c r="R177" s="138"/>
      <c r="S177" s="292"/>
      <c r="T177" s="292"/>
      <c r="U177" s="292"/>
      <c r="V177" s="292"/>
      <c r="W177" s="292"/>
      <c r="X177" s="292"/>
      <c r="Y177" s="292"/>
      <c r="Z177" s="138"/>
      <c r="AA177" s="138"/>
      <c r="AB177" s="1"/>
      <c r="AC177" s="1"/>
    </row>
    <row r="178" spans="1:29" ht="4.5" customHeight="1">
      <c r="A178" s="135"/>
      <c r="B178" s="138"/>
      <c r="C178" s="138"/>
      <c r="D178" s="293"/>
      <c r="E178" s="293"/>
      <c r="F178" s="293"/>
      <c r="G178" s="293"/>
      <c r="H178" s="293"/>
      <c r="I178" s="293"/>
      <c r="J178" s="294"/>
      <c r="K178" s="138"/>
      <c r="L178" s="138"/>
      <c r="M178" s="138"/>
      <c r="N178" s="139"/>
      <c r="P178" s="138"/>
      <c r="Q178" s="138"/>
      <c r="R178" s="138"/>
      <c r="S178" s="292"/>
      <c r="T178" s="292"/>
      <c r="U178" s="292"/>
      <c r="V178" s="292"/>
      <c r="W178" s="292"/>
      <c r="X178" s="292"/>
      <c r="Y178" s="292"/>
      <c r="Z178" s="138"/>
      <c r="AA178" s="138"/>
      <c r="AB178" s="138"/>
      <c r="AC178" s="138"/>
    </row>
    <row r="179" spans="1:29" ht="9.75" customHeight="1">
      <c r="A179" s="135"/>
      <c r="B179" s="138"/>
      <c r="C179" s="138"/>
      <c r="D179" s="293"/>
      <c r="E179" s="293"/>
      <c r="F179" s="293"/>
      <c r="G179" s="293"/>
      <c r="H179" s="293"/>
      <c r="I179" s="293"/>
      <c r="J179" s="294"/>
      <c r="K179" s="138"/>
      <c r="L179" s="136"/>
      <c r="M179" s="1" t="s">
        <v>109</v>
      </c>
      <c r="N179" s="141"/>
      <c r="P179" s="138"/>
      <c r="Q179" s="138"/>
      <c r="R179" s="138"/>
      <c r="S179" s="292"/>
      <c r="T179" s="292"/>
      <c r="U179" s="292"/>
      <c r="V179" s="292"/>
      <c r="W179" s="292"/>
      <c r="X179" s="292"/>
      <c r="Y179" s="292"/>
      <c r="Z179" s="138"/>
      <c r="AA179" s="138"/>
      <c r="AB179" s="1"/>
      <c r="AC179" s="1"/>
    </row>
    <row r="180" spans="1:29" ht="4.5" customHeight="1">
      <c r="A180" s="97"/>
      <c r="B180" s="98"/>
      <c r="C180" s="98"/>
      <c r="D180" s="98"/>
      <c r="E180" s="98"/>
      <c r="F180" s="98"/>
      <c r="G180" s="98"/>
      <c r="H180" s="98"/>
      <c r="I180" s="98"/>
      <c r="J180" s="144"/>
      <c r="K180" s="98"/>
      <c r="L180" s="98"/>
      <c r="M180" s="98"/>
      <c r="N180" s="139"/>
      <c r="P180" s="138"/>
      <c r="Q180" s="138"/>
      <c r="R180" s="138"/>
      <c r="S180" s="138"/>
      <c r="T180" s="138"/>
      <c r="U180" s="138"/>
      <c r="V180" s="138"/>
      <c r="W180" s="138"/>
      <c r="X180" s="138"/>
      <c r="Y180" s="138"/>
      <c r="Z180" s="138"/>
      <c r="AA180" s="138"/>
      <c r="AB180" s="138"/>
      <c r="AC180" s="138"/>
    </row>
    <row r="181" spans="13:29" ht="4.5" customHeight="1">
      <c r="M181" s="138"/>
      <c r="N181" s="63"/>
      <c r="P181" s="138"/>
      <c r="Q181" s="138"/>
      <c r="R181" s="138"/>
      <c r="S181" s="138"/>
      <c r="T181" s="138"/>
      <c r="U181" s="138"/>
      <c r="V181" s="138"/>
      <c r="W181" s="138"/>
      <c r="X181" s="138"/>
      <c r="Y181" s="138"/>
      <c r="Z181" s="138"/>
      <c r="AA181" s="138"/>
      <c r="AB181" s="138"/>
      <c r="AC181" s="138"/>
    </row>
    <row r="182" spans="1:29" ht="4.5" customHeight="1">
      <c r="A182" s="95"/>
      <c r="B182" s="96"/>
      <c r="C182" s="96"/>
      <c r="D182" s="96"/>
      <c r="E182" s="96"/>
      <c r="F182" s="96"/>
      <c r="G182" s="96"/>
      <c r="H182" s="96"/>
      <c r="I182" s="96"/>
      <c r="J182" s="96"/>
      <c r="K182" s="96"/>
      <c r="L182" s="96"/>
      <c r="M182" s="96"/>
      <c r="N182" s="139"/>
      <c r="P182" s="138"/>
      <c r="Q182" s="138"/>
      <c r="R182" s="138"/>
      <c r="S182" s="138"/>
      <c r="T182" s="138"/>
      <c r="U182" s="138"/>
      <c r="V182" s="138"/>
      <c r="W182" s="138"/>
      <c r="X182" s="138"/>
      <c r="Y182" s="138"/>
      <c r="Z182" s="138"/>
      <c r="AA182" s="138"/>
      <c r="AB182" s="138"/>
      <c r="AC182" s="138"/>
    </row>
    <row r="183" spans="1:29" ht="9.75" customHeight="1">
      <c r="A183" s="135"/>
      <c r="B183" s="136"/>
      <c r="C183" s="137" t="s">
        <v>101</v>
      </c>
      <c r="D183" s="137"/>
      <c r="E183" s="136"/>
      <c r="F183" s="137" t="s">
        <v>102</v>
      </c>
      <c r="G183" s="137"/>
      <c r="H183" s="136"/>
      <c r="I183" s="137" t="s">
        <v>103</v>
      </c>
      <c r="J183" s="137"/>
      <c r="K183" s="137"/>
      <c r="M183" s="138"/>
      <c r="N183" s="139"/>
      <c r="P183" s="138"/>
      <c r="Q183" s="138"/>
      <c r="R183" s="1"/>
      <c r="S183" s="1"/>
      <c r="T183" s="138"/>
      <c r="U183" s="1"/>
      <c r="V183" s="1"/>
      <c r="W183" s="138"/>
      <c r="X183" s="1"/>
      <c r="Y183" s="1"/>
      <c r="Z183" s="1"/>
      <c r="AA183" s="138"/>
      <c r="AB183" s="138"/>
      <c r="AC183" s="138"/>
    </row>
    <row r="184" spans="1:29" ht="4.5" customHeight="1">
      <c r="A184" s="135"/>
      <c r="M184" s="138"/>
      <c r="N184" s="139"/>
      <c r="P184" s="138"/>
      <c r="Q184" s="138"/>
      <c r="R184" s="138"/>
      <c r="S184" s="138"/>
      <c r="T184" s="138"/>
      <c r="U184" s="138"/>
      <c r="V184" s="138"/>
      <c r="W184" s="138"/>
      <c r="X184" s="138"/>
      <c r="Y184" s="138"/>
      <c r="Z184" s="138"/>
      <c r="AA184" s="138"/>
      <c r="AB184" s="138"/>
      <c r="AC184" s="138"/>
    </row>
    <row r="185" spans="1:29" ht="12.75" customHeight="1">
      <c r="A185" s="95"/>
      <c r="B185" s="96"/>
      <c r="C185" s="140" t="s">
        <v>104</v>
      </c>
      <c r="D185" s="140" t="s">
        <v>110</v>
      </c>
      <c r="E185" s="96"/>
      <c r="F185" s="140"/>
      <c r="G185" s="140"/>
      <c r="H185" s="96"/>
      <c r="I185" s="96"/>
      <c r="J185" s="131"/>
      <c r="M185" s="138"/>
      <c r="N185" s="139"/>
      <c r="P185" s="138"/>
      <c r="Q185" s="138"/>
      <c r="R185" s="1"/>
      <c r="S185" s="1"/>
      <c r="T185" s="138"/>
      <c r="U185" s="1"/>
      <c r="V185" s="1"/>
      <c r="W185" s="138"/>
      <c r="X185" s="138"/>
      <c r="Y185" s="138"/>
      <c r="Z185" s="138"/>
      <c r="AA185" s="138"/>
      <c r="AB185" s="138"/>
      <c r="AC185" s="138"/>
    </row>
    <row r="186" spans="1:29" ht="4.5" customHeight="1">
      <c r="A186" s="135"/>
      <c r="B186" s="138"/>
      <c r="C186" s="1"/>
      <c r="D186" s="1"/>
      <c r="E186" s="138"/>
      <c r="F186" s="1"/>
      <c r="G186" s="1"/>
      <c r="H186" s="138"/>
      <c r="I186" s="138"/>
      <c r="J186" s="139"/>
      <c r="M186" s="138"/>
      <c r="N186" s="139"/>
      <c r="P186" s="138"/>
      <c r="Q186" s="138"/>
      <c r="R186" s="1"/>
      <c r="S186" s="1"/>
      <c r="T186" s="138"/>
      <c r="U186" s="1"/>
      <c r="V186" s="1"/>
      <c r="W186" s="138"/>
      <c r="X186" s="138"/>
      <c r="Y186" s="138"/>
      <c r="Z186" s="138"/>
      <c r="AA186" s="138"/>
      <c r="AB186" s="138"/>
      <c r="AC186" s="138"/>
    </row>
    <row r="187" spans="1:29" ht="9.75" customHeight="1">
      <c r="A187" s="135"/>
      <c r="B187" s="138"/>
      <c r="C187" s="287">
        <f>Raster!B38</f>
        <v>96</v>
      </c>
      <c r="D187" s="289" t="str">
        <f>Raster!C38</f>
        <v>Raake, Len</v>
      </c>
      <c r="E187" s="290"/>
      <c r="F187" s="290"/>
      <c r="G187" s="290"/>
      <c r="H187" s="290"/>
      <c r="I187" s="290"/>
      <c r="J187" s="291"/>
      <c r="L187" s="136"/>
      <c r="M187" s="1" t="s">
        <v>106</v>
      </c>
      <c r="N187" s="141"/>
      <c r="P187" s="138"/>
      <c r="Q187" s="138"/>
      <c r="R187" s="287"/>
      <c r="S187" s="309"/>
      <c r="T187" s="310"/>
      <c r="U187" s="310"/>
      <c r="V187" s="310"/>
      <c r="W187" s="310"/>
      <c r="X187" s="310"/>
      <c r="Y187" s="310"/>
      <c r="Z187" s="138"/>
      <c r="AA187" s="138"/>
      <c r="AB187" s="1"/>
      <c r="AC187" s="1"/>
    </row>
    <row r="188" spans="1:29" ht="4.5" customHeight="1">
      <c r="A188" s="135"/>
      <c r="B188" s="138"/>
      <c r="C188" s="288"/>
      <c r="D188" s="290"/>
      <c r="E188" s="290"/>
      <c r="F188" s="290"/>
      <c r="G188" s="290"/>
      <c r="H188" s="290"/>
      <c r="I188" s="290"/>
      <c r="J188" s="291"/>
      <c r="M188" s="138"/>
      <c r="N188" s="139"/>
      <c r="P188" s="138"/>
      <c r="Q188" s="138"/>
      <c r="R188" s="308"/>
      <c r="S188" s="310"/>
      <c r="T188" s="310"/>
      <c r="U188" s="310"/>
      <c r="V188" s="310"/>
      <c r="W188" s="310"/>
      <c r="X188" s="310"/>
      <c r="Y188" s="310"/>
      <c r="Z188" s="138"/>
      <c r="AA188" s="138"/>
      <c r="AB188" s="138"/>
      <c r="AC188" s="138"/>
    </row>
    <row r="189" spans="1:29" ht="9.75" customHeight="1">
      <c r="A189" s="135"/>
      <c r="B189" s="138"/>
      <c r="C189" s="288"/>
      <c r="D189" s="290"/>
      <c r="E189" s="290"/>
      <c r="F189" s="290"/>
      <c r="G189" s="290"/>
      <c r="H189" s="290"/>
      <c r="I189" s="290"/>
      <c r="J189" s="291"/>
      <c r="L189" s="136"/>
      <c r="M189" s="1" t="s">
        <v>107</v>
      </c>
      <c r="N189" s="141"/>
      <c r="P189" s="138"/>
      <c r="Q189" s="138"/>
      <c r="R189" s="308"/>
      <c r="S189" s="310"/>
      <c r="T189" s="310"/>
      <c r="U189" s="310"/>
      <c r="V189" s="310"/>
      <c r="W189" s="310"/>
      <c r="X189" s="310"/>
      <c r="Y189" s="310"/>
      <c r="Z189" s="138"/>
      <c r="AA189" s="138"/>
      <c r="AB189" s="1"/>
      <c r="AC189" s="1"/>
    </row>
    <row r="190" spans="1:29" ht="4.5" customHeight="1">
      <c r="A190" s="135"/>
      <c r="B190" s="138"/>
      <c r="C190" s="288"/>
      <c r="D190" s="290"/>
      <c r="E190" s="290"/>
      <c r="F190" s="290"/>
      <c r="G190" s="290"/>
      <c r="H190" s="290"/>
      <c r="I190" s="290"/>
      <c r="J190" s="291"/>
      <c r="M190" s="138"/>
      <c r="N190" s="139"/>
      <c r="P190" s="138"/>
      <c r="Q190" s="138"/>
      <c r="R190" s="308"/>
      <c r="S190" s="310"/>
      <c r="T190" s="310"/>
      <c r="U190" s="310"/>
      <c r="V190" s="310"/>
      <c r="W190" s="310"/>
      <c r="X190" s="310"/>
      <c r="Y190" s="310"/>
      <c r="Z190" s="138"/>
      <c r="AA190" s="138"/>
      <c r="AB190" s="138"/>
      <c r="AC190" s="138"/>
    </row>
    <row r="191" spans="1:29" ht="9.75" customHeight="1">
      <c r="A191" s="135"/>
      <c r="B191" s="138"/>
      <c r="C191" s="288"/>
      <c r="D191" s="290"/>
      <c r="E191" s="290"/>
      <c r="F191" s="290"/>
      <c r="G191" s="290"/>
      <c r="H191" s="290"/>
      <c r="I191" s="290"/>
      <c r="J191" s="291"/>
      <c r="L191" s="142"/>
      <c r="M191" s="1" t="s">
        <v>107</v>
      </c>
      <c r="N191" s="141"/>
      <c r="P191" s="138"/>
      <c r="Q191" s="138"/>
      <c r="R191" s="308"/>
      <c r="S191" s="310"/>
      <c r="T191" s="310"/>
      <c r="U191" s="310"/>
      <c r="V191" s="310"/>
      <c r="W191" s="310"/>
      <c r="X191" s="310"/>
      <c r="Y191" s="310"/>
      <c r="Z191" s="138"/>
      <c r="AA191" s="138"/>
      <c r="AB191" s="1"/>
      <c r="AC191" s="1"/>
    </row>
    <row r="192" spans="1:29" ht="4.5" customHeight="1">
      <c r="A192" s="97"/>
      <c r="B192" s="98"/>
      <c r="C192" s="98"/>
      <c r="D192" s="98"/>
      <c r="E192" s="98"/>
      <c r="F192" s="98"/>
      <c r="G192" s="98"/>
      <c r="H192" s="98"/>
      <c r="I192" s="98"/>
      <c r="J192" s="139"/>
      <c r="L192" s="96"/>
      <c r="M192" s="143"/>
      <c r="N192" s="141"/>
      <c r="P192" s="138"/>
      <c r="Q192" s="138"/>
      <c r="R192" s="138"/>
      <c r="S192" s="138"/>
      <c r="T192" s="138"/>
      <c r="U192" s="138"/>
      <c r="V192" s="138"/>
      <c r="W192" s="138"/>
      <c r="X192" s="138"/>
      <c r="Y192" s="138"/>
      <c r="Z192" s="138"/>
      <c r="AA192" s="138"/>
      <c r="AB192" s="1"/>
      <c r="AC192" s="1"/>
    </row>
    <row r="193" spans="1:29" ht="12.75" customHeight="1">
      <c r="A193" s="95"/>
      <c r="B193" s="96"/>
      <c r="C193" s="96"/>
      <c r="D193" s="140" t="s">
        <v>108</v>
      </c>
      <c r="E193" s="96"/>
      <c r="F193" s="140"/>
      <c r="G193" s="140"/>
      <c r="H193" s="96"/>
      <c r="I193" s="96"/>
      <c r="J193" s="131"/>
      <c r="K193" s="96"/>
      <c r="L193" s="96"/>
      <c r="M193" s="96"/>
      <c r="N193" s="131"/>
      <c r="P193" s="138"/>
      <c r="Q193" s="138"/>
      <c r="R193" s="138"/>
      <c r="S193" s="1"/>
      <c r="T193" s="138"/>
      <c r="U193" s="1"/>
      <c r="V193" s="1"/>
      <c r="W193" s="138"/>
      <c r="X193" s="138"/>
      <c r="Y193" s="138"/>
      <c r="Z193" s="138"/>
      <c r="AA193" s="138"/>
      <c r="AB193" s="138"/>
      <c r="AC193" s="138"/>
    </row>
    <row r="194" spans="1:29" ht="4.5" customHeight="1">
      <c r="A194" s="135"/>
      <c r="B194" s="138"/>
      <c r="C194" s="138"/>
      <c r="D194" s="138"/>
      <c r="E194" s="138"/>
      <c r="F194" s="138"/>
      <c r="G194" s="138"/>
      <c r="H194" s="138"/>
      <c r="I194" s="138"/>
      <c r="J194" s="139"/>
      <c r="K194" s="138"/>
      <c r="L194" s="138"/>
      <c r="M194" s="138"/>
      <c r="N194" s="139"/>
      <c r="P194" s="138"/>
      <c r="Q194" s="138"/>
      <c r="R194" s="138"/>
      <c r="S194" s="138"/>
      <c r="T194" s="138"/>
      <c r="U194" s="138"/>
      <c r="V194" s="138"/>
      <c r="W194" s="138"/>
      <c r="X194" s="138"/>
      <c r="Y194" s="138"/>
      <c r="Z194" s="138"/>
      <c r="AA194" s="138"/>
      <c r="AB194" s="138"/>
      <c r="AC194" s="138"/>
    </row>
    <row r="195" spans="1:29" ht="9.75" customHeight="1">
      <c r="A195" s="135"/>
      <c r="B195" s="138"/>
      <c r="C195" s="138"/>
      <c r="D195" s="292"/>
      <c r="E195" s="293"/>
      <c r="F195" s="293"/>
      <c r="G195" s="293"/>
      <c r="H195" s="293"/>
      <c r="I195" s="293"/>
      <c r="J195" s="294"/>
      <c r="K195" s="138"/>
      <c r="L195" s="136"/>
      <c r="M195" s="1" t="s">
        <v>106</v>
      </c>
      <c r="N195" s="141"/>
      <c r="P195" s="138"/>
      <c r="Q195" s="138"/>
      <c r="R195" s="138"/>
      <c r="S195" s="292"/>
      <c r="T195" s="292"/>
      <c r="U195" s="292"/>
      <c r="V195" s="292"/>
      <c r="W195" s="292"/>
      <c r="X195" s="292"/>
      <c r="Y195" s="292"/>
      <c r="Z195" s="138"/>
      <c r="AA195" s="138"/>
      <c r="AB195" s="1"/>
      <c r="AC195" s="1"/>
    </row>
    <row r="196" spans="1:29" ht="4.5" customHeight="1">
      <c r="A196" s="135"/>
      <c r="B196" s="138"/>
      <c r="C196" s="138"/>
      <c r="D196" s="293"/>
      <c r="E196" s="293"/>
      <c r="F196" s="293"/>
      <c r="G196" s="293"/>
      <c r="H196" s="293"/>
      <c r="I196" s="293"/>
      <c r="J196" s="294"/>
      <c r="K196" s="138"/>
      <c r="L196" s="138"/>
      <c r="M196" s="138"/>
      <c r="N196" s="139"/>
      <c r="P196" s="138"/>
      <c r="Q196" s="138"/>
      <c r="R196" s="138"/>
      <c r="S196" s="292"/>
      <c r="T196" s="292"/>
      <c r="U196" s="292"/>
      <c r="V196" s="292"/>
      <c r="W196" s="292"/>
      <c r="X196" s="292"/>
      <c r="Y196" s="292"/>
      <c r="Z196" s="138"/>
      <c r="AA196" s="138"/>
      <c r="AB196" s="138"/>
      <c r="AC196" s="138"/>
    </row>
    <row r="197" spans="1:29" ht="9.75" customHeight="1">
      <c r="A197" s="135"/>
      <c r="B197" s="138"/>
      <c r="C197" s="138"/>
      <c r="D197" s="293"/>
      <c r="E197" s="293"/>
      <c r="F197" s="293"/>
      <c r="G197" s="293"/>
      <c r="H197" s="293"/>
      <c r="I197" s="293"/>
      <c r="J197" s="294"/>
      <c r="K197" s="138"/>
      <c r="L197" s="136"/>
      <c r="M197" s="1" t="s">
        <v>109</v>
      </c>
      <c r="N197" s="141"/>
      <c r="P197" s="138"/>
      <c r="Q197" s="138"/>
      <c r="R197" s="138"/>
      <c r="S197" s="292"/>
      <c r="T197" s="292"/>
      <c r="U197" s="292"/>
      <c r="V197" s="292"/>
      <c r="W197" s="292"/>
      <c r="X197" s="292"/>
      <c r="Y197" s="292"/>
      <c r="Z197" s="138"/>
      <c r="AA197" s="138"/>
      <c r="AB197" s="1"/>
      <c r="AC197" s="1"/>
    </row>
    <row r="198" spans="1:29" ht="4.5" customHeight="1">
      <c r="A198" s="97"/>
      <c r="B198" s="98"/>
      <c r="C198" s="98"/>
      <c r="D198" s="98"/>
      <c r="E198" s="98"/>
      <c r="F198" s="98"/>
      <c r="G198" s="98"/>
      <c r="H198" s="98"/>
      <c r="I198" s="98"/>
      <c r="J198" s="144"/>
      <c r="K198" s="98"/>
      <c r="L198" s="98"/>
      <c r="M198" s="98"/>
      <c r="N198" s="144"/>
      <c r="P198" s="138"/>
      <c r="Q198" s="138"/>
      <c r="R198" s="138"/>
      <c r="S198" s="138"/>
      <c r="T198" s="138"/>
      <c r="U198" s="138"/>
      <c r="V198" s="138"/>
      <c r="W198" s="138"/>
      <c r="X198" s="138"/>
      <c r="Y198" s="138"/>
      <c r="Z198" s="138"/>
      <c r="AA198" s="138"/>
      <c r="AB198" s="138"/>
      <c r="AC198" s="138"/>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286"/>
      <c r="Q200" s="308"/>
      <c r="R200" s="308"/>
      <c r="S200" s="176"/>
      <c r="T200" s="177"/>
      <c r="U200" s="177"/>
      <c r="V200" s="177"/>
      <c r="W200" s="177"/>
      <c r="X200" s="177"/>
      <c r="Y200" s="177"/>
      <c r="Z200" s="177"/>
      <c r="AA200" s="177"/>
      <c r="AB200" s="177"/>
      <c r="AC200" s="17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8"/>
      <c r="Q201" s="308"/>
      <c r="R201" s="308"/>
      <c r="S201" s="178"/>
      <c r="T201" s="179"/>
      <c r="U201" s="177"/>
      <c r="V201" s="178"/>
      <c r="W201" s="179"/>
      <c r="X201" s="179"/>
      <c r="Y201" s="186"/>
      <c r="Z201" s="187"/>
      <c r="AA201" s="188"/>
      <c r="AB201" s="188"/>
      <c r="AC201" s="186"/>
    </row>
    <row r="202" spans="1:29" ht="18" customHeight="1">
      <c r="A202" s="95"/>
      <c r="B202" s="152">
        <v>1</v>
      </c>
      <c r="C202" s="152"/>
      <c r="D202" s="142"/>
      <c r="E202" s="96"/>
      <c r="F202" s="131"/>
      <c r="G202" s="131"/>
      <c r="H202" s="96"/>
      <c r="I202" s="131"/>
      <c r="J202" s="131"/>
      <c r="K202" s="153"/>
      <c r="L202" s="153"/>
      <c r="M202" s="154"/>
      <c r="N202" s="154"/>
      <c r="P202" s="138"/>
      <c r="Q202" s="180"/>
      <c r="R202" s="180"/>
      <c r="S202" s="138"/>
      <c r="T202" s="138"/>
      <c r="U202" s="138"/>
      <c r="V202" s="138"/>
      <c r="W202" s="138"/>
      <c r="X202" s="138"/>
      <c r="Y202" s="181"/>
      <c r="Z202" s="181"/>
      <c r="AA202" s="181"/>
      <c r="AB202" s="181"/>
      <c r="AC202" s="181"/>
    </row>
    <row r="203" spans="1:29" ht="18" customHeight="1">
      <c r="A203" s="155"/>
      <c r="B203" s="156">
        <v>2</v>
      </c>
      <c r="C203" s="156"/>
      <c r="D203" s="136"/>
      <c r="E203" s="63"/>
      <c r="F203" s="157"/>
      <c r="G203" s="157"/>
      <c r="H203" s="63"/>
      <c r="I203" s="157"/>
      <c r="J203" s="157"/>
      <c r="K203" s="158"/>
      <c r="L203" s="158"/>
      <c r="M203" s="159"/>
      <c r="N203" s="159"/>
      <c r="P203" s="138"/>
      <c r="Q203" s="180"/>
      <c r="R203" s="180"/>
      <c r="S203" s="138"/>
      <c r="T203" s="138"/>
      <c r="U203" s="138"/>
      <c r="V203" s="138"/>
      <c r="W203" s="138"/>
      <c r="X203" s="138"/>
      <c r="Y203" s="181"/>
      <c r="Z203" s="181"/>
      <c r="AA203" s="181"/>
      <c r="AB203" s="181"/>
      <c r="AC203" s="181"/>
    </row>
    <row r="204" spans="1:29" ht="9" customHeight="1">
      <c r="A204" s="96"/>
      <c r="B204" s="96"/>
      <c r="C204" s="96"/>
      <c r="D204" s="96"/>
      <c r="E204" s="96"/>
      <c r="F204" s="96"/>
      <c r="G204" s="96"/>
      <c r="H204" s="96"/>
      <c r="I204" s="96"/>
      <c r="J204" s="96"/>
      <c r="K204" s="96"/>
      <c r="L204" s="96"/>
      <c r="M204" s="96"/>
      <c r="N204" s="96"/>
      <c r="P204" s="138"/>
      <c r="Q204" s="138"/>
      <c r="R204" s="138"/>
      <c r="S204" s="138"/>
      <c r="T204" s="138"/>
      <c r="U204" s="138"/>
      <c r="V204" s="138"/>
      <c r="W204" s="138"/>
      <c r="X204" s="138"/>
      <c r="Y204" s="138"/>
      <c r="Z204" s="138"/>
      <c r="AA204" s="138"/>
      <c r="AB204" s="138"/>
      <c r="AC204" s="138"/>
    </row>
    <row r="205" spans="2:29" ht="18" customHeight="1">
      <c r="B205" s="160" t="s">
        <v>114</v>
      </c>
      <c r="D205" s="161"/>
      <c r="E205" s="161"/>
      <c r="F205" s="161"/>
      <c r="G205" s="161"/>
      <c r="I205" s="160" t="s">
        <v>115</v>
      </c>
      <c r="J205" s="161"/>
      <c r="K205" s="162" t="s">
        <v>48</v>
      </c>
      <c r="L205" s="161"/>
      <c r="M205" s="161"/>
      <c r="N205" s="162" t="s">
        <v>116</v>
      </c>
      <c r="P205" s="138"/>
      <c r="Q205" s="182"/>
      <c r="R205" s="138"/>
      <c r="S205" s="138"/>
      <c r="T205" s="138"/>
      <c r="U205" s="138"/>
      <c r="V205" s="138"/>
      <c r="W205" s="138"/>
      <c r="X205" s="182"/>
      <c r="Y205" s="138"/>
      <c r="Z205" s="173"/>
      <c r="AA205" s="138"/>
      <c r="AB205" s="138"/>
      <c r="AC205" s="173"/>
    </row>
    <row r="206" spans="16:29" ht="9.75" customHeight="1">
      <c r="P206" s="138"/>
      <c r="Q206" s="138"/>
      <c r="R206" s="138"/>
      <c r="S206" s="138"/>
      <c r="T206" s="138"/>
      <c r="U206" s="138"/>
      <c r="V206" s="138"/>
      <c r="W206" s="138"/>
      <c r="X206" s="138"/>
      <c r="Y206" s="138"/>
      <c r="Z206" s="138"/>
      <c r="AA206" s="138"/>
      <c r="AB206" s="138"/>
      <c r="AC206" s="138"/>
    </row>
    <row r="207" spans="1:29" ht="9.75" customHeight="1">
      <c r="A207" s="163" t="s">
        <v>117</v>
      </c>
      <c r="B207" s="146"/>
      <c r="C207" s="146"/>
      <c r="D207" s="146"/>
      <c r="E207" s="146"/>
      <c r="F207" s="146"/>
      <c r="G207" s="146"/>
      <c r="H207" s="164" t="s">
        <v>118</v>
      </c>
      <c r="I207" s="146"/>
      <c r="J207" s="146"/>
      <c r="K207" s="146"/>
      <c r="L207" s="146"/>
      <c r="M207" s="146"/>
      <c r="N207" s="147"/>
      <c r="P207" s="183"/>
      <c r="Q207" s="177"/>
      <c r="R207" s="177"/>
      <c r="S207" s="177"/>
      <c r="T207" s="177"/>
      <c r="U207" s="177"/>
      <c r="V207" s="177"/>
      <c r="W207" s="184"/>
      <c r="X207" s="177"/>
      <c r="Y207" s="177"/>
      <c r="Z207" s="177"/>
      <c r="AA207" s="177"/>
      <c r="AB207" s="177"/>
      <c r="AC207" s="177"/>
    </row>
    <row r="208" spans="1:29" ht="15.75" customHeight="1">
      <c r="A208" s="165"/>
      <c r="B208" s="298"/>
      <c r="C208" s="299"/>
      <c r="D208" s="299"/>
      <c r="E208" s="299"/>
      <c r="F208" s="299"/>
      <c r="G208" s="300"/>
      <c r="H208" s="166"/>
      <c r="I208" s="138"/>
      <c r="J208" s="138"/>
      <c r="K208" s="138"/>
      <c r="L208" s="138"/>
      <c r="M208" s="138"/>
      <c r="N208" s="139"/>
      <c r="P208" s="1"/>
      <c r="Q208" s="292"/>
      <c r="R208" s="307"/>
      <c r="S208" s="307"/>
      <c r="T208" s="307"/>
      <c r="U208" s="307"/>
      <c r="V208" s="307"/>
      <c r="W208" s="184"/>
      <c r="X208" s="138"/>
      <c r="Y208" s="138"/>
      <c r="Z208" s="138"/>
      <c r="AA208" s="138"/>
      <c r="AB208" s="138"/>
      <c r="AC208" s="138"/>
    </row>
    <row r="209" spans="1:29" ht="9.75" customHeight="1">
      <c r="A209" s="167" t="s">
        <v>119</v>
      </c>
      <c r="B209" s="96"/>
      <c r="C209" s="96"/>
      <c r="D209" s="96"/>
      <c r="E209" s="96"/>
      <c r="F209" s="96"/>
      <c r="G209" s="131"/>
      <c r="H209" s="168" t="s">
        <v>120</v>
      </c>
      <c r="I209" s="63"/>
      <c r="J209" s="157"/>
      <c r="K209" s="63"/>
      <c r="L209" s="169" t="s">
        <v>121</v>
      </c>
      <c r="M209" s="63"/>
      <c r="N209" s="157"/>
      <c r="P209" s="1"/>
      <c r="Q209" s="138"/>
      <c r="R209" s="138"/>
      <c r="S209" s="138"/>
      <c r="T209" s="138"/>
      <c r="U209" s="138"/>
      <c r="V209" s="138"/>
      <c r="W209" s="185"/>
      <c r="X209" s="138"/>
      <c r="Y209" s="138"/>
      <c r="Z209" s="138"/>
      <c r="AA209" s="185"/>
      <c r="AB209" s="138"/>
      <c r="AC209" s="138"/>
    </row>
    <row r="210" spans="1:29" ht="19.5" customHeight="1">
      <c r="A210" s="97"/>
      <c r="B210" s="298"/>
      <c r="C210" s="299"/>
      <c r="D210" s="299"/>
      <c r="E210" s="299"/>
      <c r="F210" s="299"/>
      <c r="G210" s="300"/>
      <c r="H210" s="97"/>
      <c r="I210" s="98"/>
      <c r="J210" s="157"/>
      <c r="K210" s="98"/>
      <c r="L210" s="98"/>
      <c r="M210" s="98"/>
      <c r="N210" s="144"/>
      <c r="P210" s="138"/>
      <c r="Q210" s="292"/>
      <c r="R210" s="307"/>
      <c r="S210" s="307"/>
      <c r="T210" s="307"/>
      <c r="U210" s="307"/>
      <c r="V210" s="307"/>
      <c r="W210" s="138"/>
      <c r="X210" s="138"/>
      <c r="Y210" s="138"/>
      <c r="Z210" s="138"/>
      <c r="AA210" s="138"/>
      <c r="AB210" s="138"/>
      <c r="AC210" s="138"/>
    </row>
    <row r="211" spans="1:29" ht="12.75" customHeight="1">
      <c r="A211" t="str">
        <f>$A$52</f>
        <v>Offenburg</v>
      </c>
      <c r="M211" s="311">
        <f>$M$52</f>
        <v>40677</v>
      </c>
      <c r="N211" s="270"/>
      <c r="P211" s="138"/>
      <c r="Q211" s="138"/>
      <c r="R211" s="138"/>
      <c r="S211" s="138"/>
      <c r="T211" s="138"/>
      <c r="U211" s="138"/>
      <c r="V211" s="138"/>
      <c r="W211" s="138"/>
      <c r="X211" s="138"/>
      <c r="Y211" s="138"/>
      <c r="Z211" s="138"/>
      <c r="AA211" s="138"/>
      <c r="AB211" s="314"/>
      <c r="AC211" s="315"/>
    </row>
    <row r="212" ht="12.75" customHeight="1"/>
    <row r="213" spans="1:29" ht="24" customHeight="1">
      <c r="A213" s="128" t="s">
        <v>123</v>
      </c>
      <c r="B213" s="129"/>
      <c r="C213" s="129"/>
      <c r="D213" s="129"/>
      <c r="E213" s="129"/>
      <c r="F213" s="129"/>
      <c r="G213" s="129"/>
      <c r="H213" s="129"/>
      <c r="I213" s="129"/>
      <c r="J213" s="129"/>
      <c r="K213" s="129"/>
      <c r="L213" s="129"/>
      <c r="M213" s="129"/>
      <c r="N213" s="129"/>
      <c r="P213" s="128" t="str">
        <f>A213</f>
        <v>Schiedrichterzettel - Runde 3</v>
      </c>
      <c r="Q213" s="129"/>
      <c r="R213" s="129"/>
      <c r="S213" s="129"/>
      <c r="T213" s="129"/>
      <c r="U213" s="129"/>
      <c r="V213" s="129"/>
      <c r="W213" s="129"/>
      <c r="X213" s="129"/>
      <c r="Y213" s="129"/>
      <c r="Z213" s="129"/>
      <c r="AA213" s="129"/>
      <c r="AB213" s="129"/>
      <c r="AC213" s="129"/>
    </row>
    <row r="214" spans="1:29" ht="15.75" customHeight="1">
      <c r="A214" s="130" t="s">
        <v>97</v>
      </c>
      <c r="B214" s="96"/>
      <c r="C214" s="96"/>
      <c r="D214" s="131"/>
      <c r="E214" s="132" t="s">
        <v>98</v>
      </c>
      <c r="F214" s="96"/>
      <c r="G214" s="131"/>
      <c r="H214" s="130" t="s">
        <v>99</v>
      </c>
      <c r="I214" s="96"/>
      <c r="J214" s="132"/>
      <c r="K214" s="131"/>
      <c r="L214" s="132" t="s">
        <v>100</v>
      </c>
      <c r="M214" s="96"/>
      <c r="N214" s="131"/>
      <c r="P214" s="130" t="s">
        <v>97</v>
      </c>
      <c r="Q214" s="96"/>
      <c r="R214" s="96"/>
      <c r="S214" s="131"/>
      <c r="T214" s="132" t="s">
        <v>98</v>
      </c>
      <c r="U214" s="96"/>
      <c r="V214" s="131"/>
      <c r="W214" s="130" t="s">
        <v>99</v>
      </c>
      <c r="X214" s="96"/>
      <c r="Y214" s="132"/>
      <c r="Z214" s="131"/>
      <c r="AA214" s="132" t="s">
        <v>100</v>
      </c>
      <c r="AB214" s="96"/>
      <c r="AC214" s="131"/>
    </row>
    <row r="215" spans="1:29" ht="18" customHeight="1">
      <c r="A215" s="97"/>
      <c r="B215" s="98"/>
      <c r="C215" s="284">
        <f>$C$3</f>
        <v>40677</v>
      </c>
      <c r="D215" s="281"/>
      <c r="E215" s="98"/>
      <c r="F215" s="280"/>
      <c r="G215" s="281"/>
      <c r="H215" s="282" t="str">
        <f>$H$3</f>
        <v>Gruppe D</v>
      </c>
      <c r="I215" s="283"/>
      <c r="J215" s="283"/>
      <c r="K215" s="281"/>
      <c r="L215" s="282"/>
      <c r="M215" s="283"/>
      <c r="N215" s="281"/>
      <c r="P215" s="97"/>
      <c r="Q215" s="98"/>
      <c r="R215" s="284">
        <f>$C$3</f>
        <v>40677</v>
      </c>
      <c r="S215" s="281"/>
      <c r="T215" s="98"/>
      <c r="U215" s="280"/>
      <c r="V215" s="281"/>
      <c r="W215" s="282" t="str">
        <f>$H$3</f>
        <v>Gruppe D</v>
      </c>
      <c r="X215" s="283"/>
      <c r="Y215" s="283"/>
      <c r="Z215" s="281"/>
      <c r="AA215" s="282"/>
      <c r="AB215" s="283"/>
      <c r="AC215" s="281"/>
    </row>
    <row r="216" spans="1:29" ht="24.75" customHeight="1">
      <c r="A216" s="134"/>
      <c r="B216" s="133" t="str">
        <f>$B$4</f>
        <v>BaWü JG-RLT Top24</v>
      </c>
      <c r="L216" s="295" t="str">
        <f>$L$4</f>
        <v>Jungen U12</v>
      </c>
      <c r="M216" s="295"/>
      <c r="N216" s="295"/>
      <c r="P216" s="134"/>
      <c r="Q216" s="133" t="str">
        <f>$B$4</f>
        <v>BaWü JG-RLT Top24</v>
      </c>
      <c r="AA216" s="295" t="str">
        <f>$L$4</f>
        <v>Jungen U12</v>
      </c>
      <c r="AB216" s="295"/>
      <c r="AC216" s="295"/>
    </row>
    <row r="217" spans="1:29" ht="4.5" customHeight="1">
      <c r="A217" s="95"/>
      <c r="B217" s="96"/>
      <c r="C217" s="96"/>
      <c r="D217" s="96"/>
      <c r="E217" s="96"/>
      <c r="F217" s="96"/>
      <c r="G217" s="96"/>
      <c r="H217" s="96"/>
      <c r="I217" s="96"/>
      <c r="J217" s="96"/>
      <c r="K217" s="96"/>
      <c r="L217" s="96"/>
      <c r="M217" s="96"/>
      <c r="N217" s="131"/>
      <c r="P217" s="95"/>
      <c r="Q217" s="96"/>
      <c r="R217" s="96"/>
      <c r="S217" s="96"/>
      <c r="T217" s="96"/>
      <c r="U217" s="96"/>
      <c r="V217" s="96"/>
      <c r="W217" s="96"/>
      <c r="X217" s="96"/>
      <c r="Y217" s="96"/>
      <c r="Z217" s="96"/>
      <c r="AA217" s="96"/>
      <c r="AB217" s="96"/>
      <c r="AC217" s="131"/>
    </row>
    <row r="218" spans="1:29" ht="9.75" customHeight="1">
      <c r="A218" s="135"/>
      <c r="B218" s="136"/>
      <c r="C218" s="137" t="s">
        <v>101</v>
      </c>
      <c r="D218" s="137"/>
      <c r="E218" s="136"/>
      <c r="F218" s="137" t="s">
        <v>102</v>
      </c>
      <c r="G218" s="137"/>
      <c r="H218" s="136"/>
      <c r="I218" s="137" t="s">
        <v>103</v>
      </c>
      <c r="J218" s="137"/>
      <c r="K218" s="137"/>
      <c r="M218" s="138"/>
      <c r="N218" s="139"/>
      <c r="P218" s="135"/>
      <c r="Q218" s="136"/>
      <c r="R218" s="137" t="s">
        <v>101</v>
      </c>
      <c r="S218" s="137"/>
      <c r="T218" s="136"/>
      <c r="U218" s="137" t="s">
        <v>102</v>
      </c>
      <c r="V218" s="137"/>
      <c r="W218" s="136"/>
      <c r="X218" s="137" t="s">
        <v>103</v>
      </c>
      <c r="Y218" s="137"/>
      <c r="Z218" s="137"/>
      <c r="AB218" s="138"/>
      <c r="AC218" s="139"/>
    </row>
    <row r="219" spans="1:29" ht="4.5" customHeight="1">
      <c r="A219" s="135"/>
      <c r="M219" s="138"/>
      <c r="N219" s="139"/>
      <c r="P219" s="135"/>
      <c r="AB219" s="138"/>
      <c r="AC219" s="139"/>
    </row>
    <row r="220" spans="1:29" ht="12.75" customHeight="1">
      <c r="A220" s="95"/>
      <c r="B220" s="96"/>
      <c r="C220" s="140" t="s">
        <v>104</v>
      </c>
      <c r="D220" s="140" t="s">
        <v>105</v>
      </c>
      <c r="E220" s="96"/>
      <c r="F220" s="140"/>
      <c r="G220" s="140"/>
      <c r="H220" s="96"/>
      <c r="I220" s="96"/>
      <c r="J220" s="131"/>
      <c r="M220" s="138"/>
      <c r="N220" s="139"/>
      <c r="P220" s="95"/>
      <c r="Q220" s="96"/>
      <c r="R220" s="140" t="s">
        <v>104</v>
      </c>
      <c r="S220" s="140" t="s">
        <v>105</v>
      </c>
      <c r="T220" s="96"/>
      <c r="U220" s="140"/>
      <c r="V220" s="140"/>
      <c r="W220" s="96"/>
      <c r="X220" s="96"/>
      <c r="Y220" s="131"/>
      <c r="AB220" s="138"/>
      <c r="AC220" s="139"/>
    </row>
    <row r="221" spans="1:29" ht="4.5" customHeight="1">
      <c r="A221" s="135"/>
      <c r="B221" s="138"/>
      <c r="C221" s="1"/>
      <c r="D221" s="1"/>
      <c r="E221" s="138"/>
      <c r="F221" s="1"/>
      <c r="G221" s="1"/>
      <c r="H221" s="138"/>
      <c r="I221" s="138"/>
      <c r="J221" s="139"/>
      <c r="M221" s="138"/>
      <c r="N221" s="139"/>
      <c r="P221" s="135"/>
      <c r="Q221" s="138"/>
      <c r="R221" s="1"/>
      <c r="S221" s="1"/>
      <c r="T221" s="138"/>
      <c r="U221" s="1"/>
      <c r="V221" s="1"/>
      <c r="W221" s="138"/>
      <c r="X221" s="138"/>
      <c r="Y221" s="139"/>
      <c r="AB221" s="138"/>
      <c r="AC221" s="139"/>
    </row>
    <row r="222" spans="1:29" ht="9.75" customHeight="1">
      <c r="A222" s="135"/>
      <c r="B222" s="138"/>
      <c r="C222" s="287">
        <f>Raster!B33</f>
        <v>91</v>
      </c>
      <c r="D222" s="289" t="str">
        <f>Raster!C33</f>
        <v>Blessing, David</v>
      </c>
      <c r="E222" s="290"/>
      <c r="F222" s="290"/>
      <c r="G222" s="290"/>
      <c r="H222" s="290"/>
      <c r="I222" s="290"/>
      <c r="J222" s="291"/>
      <c r="L222" s="136"/>
      <c r="M222" s="1" t="s">
        <v>106</v>
      </c>
      <c r="N222" s="141"/>
      <c r="P222" s="135"/>
      <c r="Q222" s="138"/>
      <c r="R222" s="287">
        <f>Raster!B34</f>
        <v>92</v>
      </c>
      <c r="S222" s="289" t="str">
        <f>Raster!C34</f>
        <v>Reis, Dominik</v>
      </c>
      <c r="T222" s="290"/>
      <c r="U222" s="290"/>
      <c r="V222" s="290"/>
      <c r="W222" s="290"/>
      <c r="X222" s="290"/>
      <c r="Y222" s="291"/>
      <c r="AA222" s="136"/>
      <c r="AB222" s="1" t="s">
        <v>106</v>
      </c>
      <c r="AC222" s="141"/>
    </row>
    <row r="223" spans="1:29" ht="4.5" customHeight="1">
      <c r="A223" s="135"/>
      <c r="B223" s="138"/>
      <c r="C223" s="288"/>
      <c r="D223" s="290"/>
      <c r="E223" s="290"/>
      <c r="F223" s="290"/>
      <c r="G223" s="290"/>
      <c r="H223" s="290"/>
      <c r="I223" s="290"/>
      <c r="J223" s="291"/>
      <c r="M223" s="138"/>
      <c r="N223" s="139"/>
      <c r="P223" s="135"/>
      <c r="Q223" s="138"/>
      <c r="R223" s="288"/>
      <c r="S223" s="290"/>
      <c r="T223" s="290"/>
      <c r="U223" s="290"/>
      <c r="V223" s="290"/>
      <c r="W223" s="290"/>
      <c r="X223" s="290"/>
      <c r="Y223" s="291"/>
      <c r="AB223" s="138"/>
      <c r="AC223" s="139"/>
    </row>
    <row r="224" spans="1:29" ht="9.75" customHeight="1">
      <c r="A224" s="135"/>
      <c r="B224" s="138"/>
      <c r="C224" s="288"/>
      <c r="D224" s="290"/>
      <c r="E224" s="290"/>
      <c r="F224" s="290"/>
      <c r="G224" s="290"/>
      <c r="H224" s="290"/>
      <c r="I224" s="290"/>
      <c r="J224" s="291"/>
      <c r="L224" s="136"/>
      <c r="M224" s="1" t="s">
        <v>107</v>
      </c>
      <c r="N224" s="141"/>
      <c r="P224" s="135"/>
      <c r="Q224" s="138"/>
      <c r="R224" s="288"/>
      <c r="S224" s="290"/>
      <c r="T224" s="290"/>
      <c r="U224" s="290"/>
      <c r="V224" s="290"/>
      <c r="W224" s="290"/>
      <c r="X224" s="290"/>
      <c r="Y224" s="291"/>
      <c r="AA224" s="136"/>
      <c r="AB224" s="1" t="s">
        <v>107</v>
      </c>
      <c r="AC224" s="141"/>
    </row>
    <row r="225" spans="1:29" ht="4.5" customHeight="1">
      <c r="A225" s="135"/>
      <c r="B225" s="138"/>
      <c r="C225" s="288"/>
      <c r="D225" s="290"/>
      <c r="E225" s="290"/>
      <c r="F225" s="290"/>
      <c r="G225" s="290"/>
      <c r="H225" s="290"/>
      <c r="I225" s="290"/>
      <c r="J225" s="291"/>
      <c r="M225" s="138"/>
      <c r="N225" s="139"/>
      <c r="P225" s="135"/>
      <c r="Q225" s="138"/>
      <c r="R225" s="288"/>
      <c r="S225" s="290"/>
      <c r="T225" s="290"/>
      <c r="U225" s="290"/>
      <c r="V225" s="290"/>
      <c r="W225" s="290"/>
      <c r="X225" s="290"/>
      <c r="Y225" s="291"/>
      <c r="AB225" s="138"/>
      <c r="AC225" s="139"/>
    </row>
    <row r="226" spans="1:29" ht="9.75" customHeight="1">
      <c r="A226" s="135"/>
      <c r="B226" s="138"/>
      <c r="C226" s="288"/>
      <c r="D226" s="290"/>
      <c r="E226" s="290"/>
      <c r="F226" s="290"/>
      <c r="G226" s="290"/>
      <c r="H226" s="290"/>
      <c r="I226" s="290"/>
      <c r="J226" s="291"/>
      <c r="L226" s="142"/>
      <c r="M226" s="1" t="s">
        <v>107</v>
      </c>
      <c r="N226" s="141"/>
      <c r="P226" s="135"/>
      <c r="Q226" s="138"/>
      <c r="R226" s="288"/>
      <c r="S226" s="290"/>
      <c r="T226" s="290"/>
      <c r="U226" s="290"/>
      <c r="V226" s="290"/>
      <c r="W226" s="290"/>
      <c r="X226" s="290"/>
      <c r="Y226" s="291"/>
      <c r="AA226" s="142"/>
      <c r="AB226" s="1" t="s">
        <v>107</v>
      </c>
      <c r="AC226" s="141"/>
    </row>
    <row r="227" spans="1:29" ht="4.5" customHeight="1">
      <c r="A227" s="97"/>
      <c r="B227" s="98"/>
      <c r="C227" s="98"/>
      <c r="D227" s="98"/>
      <c r="E227" s="98"/>
      <c r="F227" s="98"/>
      <c r="G227" s="98"/>
      <c r="H227" s="98"/>
      <c r="I227" s="98"/>
      <c r="J227" s="139"/>
      <c r="L227" s="96"/>
      <c r="M227" s="143"/>
      <c r="N227" s="141"/>
      <c r="P227" s="97"/>
      <c r="Q227" s="98"/>
      <c r="R227" s="98"/>
      <c r="S227" s="98"/>
      <c r="T227" s="98"/>
      <c r="U227" s="98"/>
      <c r="V227" s="98"/>
      <c r="W227" s="98"/>
      <c r="X227" s="98"/>
      <c r="Y227" s="139"/>
      <c r="AA227" s="96"/>
      <c r="AB227" s="143"/>
      <c r="AC227" s="141"/>
    </row>
    <row r="228" spans="1:29" ht="12.75" customHeight="1">
      <c r="A228" s="95"/>
      <c r="B228" s="96"/>
      <c r="C228" s="96"/>
      <c r="D228" s="140" t="s">
        <v>108</v>
      </c>
      <c r="E228" s="96"/>
      <c r="F228" s="140"/>
      <c r="G228" s="140"/>
      <c r="H228" s="96"/>
      <c r="I228" s="96"/>
      <c r="J228" s="131"/>
      <c r="K228" s="96"/>
      <c r="L228" s="96"/>
      <c r="M228" s="96"/>
      <c r="N228" s="131"/>
      <c r="P228" s="95"/>
      <c r="Q228" s="96"/>
      <c r="R228" s="96"/>
      <c r="S228" s="140" t="s">
        <v>108</v>
      </c>
      <c r="T228" s="96"/>
      <c r="U228" s="140"/>
      <c r="V228" s="140"/>
      <c r="W228" s="96"/>
      <c r="X228" s="96"/>
      <c r="Y228" s="131"/>
      <c r="Z228" s="96"/>
      <c r="AA228" s="96"/>
      <c r="AB228" s="96"/>
      <c r="AC228" s="131"/>
    </row>
    <row r="229" spans="1:29" ht="4.5" customHeight="1">
      <c r="A229" s="135"/>
      <c r="B229" s="138"/>
      <c r="C229" s="138"/>
      <c r="D229" s="138"/>
      <c r="E229" s="138"/>
      <c r="F229" s="138"/>
      <c r="G229" s="138"/>
      <c r="H229" s="138"/>
      <c r="I229" s="138"/>
      <c r="J229" s="139"/>
      <c r="K229" s="138"/>
      <c r="L229" s="138"/>
      <c r="M229" s="138"/>
      <c r="N229" s="139"/>
      <c r="P229" s="135"/>
      <c r="Q229" s="138"/>
      <c r="R229" s="138"/>
      <c r="S229" s="138"/>
      <c r="T229" s="138"/>
      <c r="U229" s="138"/>
      <c r="V229" s="138"/>
      <c r="W229" s="138"/>
      <c r="X229" s="138"/>
      <c r="Y229" s="139"/>
      <c r="Z229" s="138"/>
      <c r="AA229" s="138"/>
      <c r="AB229" s="138"/>
      <c r="AC229" s="139"/>
    </row>
    <row r="230" spans="1:29" ht="9.75" customHeight="1">
      <c r="A230" s="135"/>
      <c r="B230" s="138"/>
      <c r="C230" s="138"/>
      <c r="D230" s="292"/>
      <c r="E230" s="293"/>
      <c r="F230" s="293"/>
      <c r="G230" s="293"/>
      <c r="H230" s="293"/>
      <c r="I230" s="293"/>
      <c r="J230" s="294"/>
      <c r="K230" s="138"/>
      <c r="L230" s="136"/>
      <c r="M230" s="1" t="s">
        <v>106</v>
      </c>
      <c r="N230" s="141"/>
      <c r="P230" s="135"/>
      <c r="Q230" s="138"/>
      <c r="R230" s="138"/>
      <c r="S230" s="292"/>
      <c r="T230" s="293"/>
      <c r="U230" s="293"/>
      <c r="V230" s="293"/>
      <c r="W230" s="293"/>
      <c r="X230" s="293"/>
      <c r="Y230" s="294"/>
      <c r="Z230" s="138"/>
      <c r="AA230" s="136"/>
      <c r="AB230" s="1" t="s">
        <v>106</v>
      </c>
      <c r="AC230" s="141"/>
    </row>
    <row r="231" spans="1:29" ht="4.5" customHeight="1">
      <c r="A231" s="135"/>
      <c r="B231" s="138"/>
      <c r="C231" s="138"/>
      <c r="D231" s="293"/>
      <c r="E231" s="293"/>
      <c r="F231" s="293"/>
      <c r="G231" s="293"/>
      <c r="H231" s="293"/>
      <c r="I231" s="293"/>
      <c r="J231" s="294"/>
      <c r="K231" s="138"/>
      <c r="L231" s="138"/>
      <c r="M231" s="138"/>
      <c r="N231" s="139"/>
      <c r="P231" s="135"/>
      <c r="Q231" s="138"/>
      <c r="R231" s="138"/>
      <c r="S231" s="293"/>
      <c r="T231" s="293"/>
      <c r="U231" s="293"/>
      <c r="V231" s="293"/>
      <c r="W231" s="293"/>
      <c r="X231" s="293"/>
      <c r="Y231" s="294"/>
      <c r="Z231" s="138"/>
      <c r="AA231" s="138"/>
      <c r="AB231" s="138"/>
      <c r="AC231" s="139"/>
    </row>
    <row r="232" spans="1:29" ht="9.75" customHeight="1">
      <c r="A232" s="135"/>
      <c r="B232" s="138"/>
      <c r="C232" s="138"/>
      <c r="D232" s="293"/>
      <c r="E232" s="293"/>
      <c r="F232" s="293"/>
      <c r="G232" s="293"/>
      <c r="H232" s="293"/>
      <c r="I232" s="293"/>
      <c r="J232" s="294"/>
      <c r="K232" s="138"/>
      <c r="L232" s="136"/>
      <c r="M232" s="1" t="s">
        <v>109</v>
      </c>
      <c r="N232" s="141"/>
      <c r="P232" s="135"/>
      <c r="Q232" s="138"/>
      <c r="R232" s="138"/>
      <c r="S232" s="293"/>
      <c r="T232" s="293"/>
      <c r="U232" s="293"/>
      <c r="V232" s="293"/>
      <c r="W232" s="293"/>
      <c r="X232" s="293"/>
      <c r="Y232" s="294"/>
      <c r="Z232" s="138"/>
      <c r="AA232" s="136"/>
      <c r="AB232" s="1" t="s">
        <v>109</v>
      </c>
      <c r="AC232" s="141"/>
    </row>
    <row r="233" spans="1:29" ht="4.5" customHeight="1">
      <c r="A233" s="97"/>
      <c r="B233" s="98"/>
      <c r="C233" s="98"/>
      <c r="D233" s="98"/>
      <c r="E233" s="98"/>
      <c r="F233" s="98"/>
      <c r="G233" s="98"/>
      <c r="H233" s="98"/>
      <c r="I233" s="98"/>
      <c r="J233" s="144"/>
      <c r="K233" s="98"/>
      <c r="L233" s="98"/>
      <c r="M233" s="98"/>
      <c r="N233" s="139"/>
      <c r="P233" s="97"/>
      <c r="Q233" s="98"/>
      <c r="R233" s="98"/>
      <c r="S233" s="98"/>
      <c r="T233" s="98"/>
      <c r="U233" s="98"/>
      <c r="V233" s="98"/>
      <c r="W233" s="98"/>
      <c r="X233" s="98"/>
      <c r="Y233" s="144"/>
      <c r="Z233" s="98"/>
      <c r="AA233" s="98"/>
      <c r="AB233" s="98"/>
      <c r="AC233" s="139"/>
    </row>
    <row r="234" spans="13:29" ht="4.5" customHeight="1">
      <c r="M234" s="138"/>
      <c r="N234" s="63"/>
      <c r="AB234" s="138"/>
      <c r="AC234" s="63"/>
    </row>
    <row r="235" spans="1:29" ht="4.5" customHeight="1">
      <c r="A235" s="95"/>
      <c r="B235" s="96"/>
      <c r="C235" s="96"/>
      <c r="D235" s="96"/>
      <c r="E235" s="96"/>
      <c r="F235" s="96"/>
      <c r="G235" s="96"/>
      <c r="H235" s="96"/>
      <c r="I235" s="96"/>
      <c r="J235" s="96"/>
      <c r="K235" s="96"/>
      <c r="L235" s="96"/>
      <c r="M235" s="96"/>
      <c r="N235" s="139"/>
      <c r="P235" s="95"/>
      <c r="Q235" s="96"/>
      <c r="R235" s="96"/>
      <c r="S235" s="96"/>
      <c r="T235" s="96"/>
      <c r="U235" s="96"/>
      <c r="V235" s="96"/>
      <c r="W235" s="96"/>
      <c r="X235" s="96"/>
      <c r="Y235" s="96"/>
      <c r="Z235" s="96"/>
      <c r="AA235" s="96"/>
      <c r="AB235" s="96"/>
      <c r="AC235" s="139"/>
    </row>
    <row r="236" spans="1:29" ht="9.75" customHeight="1">
      <c r="A236" s="135"/>
      <c r="B236" s="136"/>
      <c r="C236" s="137" t="s">
        <v>101</v>
      </c>
      <c r="D236" s="137"/>
      <c r="E236" s="136"/>
      <c r="F236" s="137" t="s">
        <v>102</v>
      </c>
      <c r="G236" s="137"/>
      <c r="H236" s="136"/>
      <c r="I236" s="137" t="s">
        <v>103</v>
      </c>
      <c r="J236" s="137"/>
      <c r="K236" s="137"/>
      <c r="M236" s="138"/>
      <c r="N236" s="139"/>
      <c r="P236" s="135"/>
      <c r="Q236" s="136"/>
      <c r="R236" s="137" t="s">
        <v>101</v>
      </c>
      <c r="S236" s="137"/>
      <c r="T236" s="136"/>
      <c r="U236" s="137" t="s">
        <v>102</v>
      </c>
      <c r="V236" s="137"/>
      <c r="W236" s="136"/>
      <c r="X236" s="137" t="s">
        <v>103</v>
      </c>
      <c r="Y236" s="137"/>
      <c r="Z236" s="137"/>
      <c r="AB236" s="138"/>
      <c r="AC236" s="139"/>
    </row>
    <row r="237" spans="1:29" ht="4.5" customHeight="1">
      <c r="A237" s="135"/>
      <c r="M237" s="138"/>
      <c r="N237" s="139"/>
      <c r="P237" s="135"/>
      <c r="AB237" s="138"/>
      <c r="AC237" s="139"/>
    </row>
    <row r="238" spans="1:29" ht="12.75" customHeight="1">
      <c r="A238" s="95"/>
      <c r="B238" s="96"/>
      <c r="C238" s="140" t="s">
        <v>104</v>
      </c>
      <c r="D238" s="140" t="s">
        <v>110</v>
      </c>
      <c r="E238" s="96"/>
      <c r="F238" s="140"/>
      <c r="G238" s="140"/>
      <c r="H238" s="96"/>
      <c r="I238" s="96"/>
      <c r="J238" s="131"/>
      <c r="M238" s="138"/>
      <c r="N238" s="139"/>
      <c r="P238" s="95"/>
      <c r="Q238" s="96"/>
      <c r="R238" s="140" t="s">
        <v>104</v>
      </c>
      <c r="S238" s="140" t="s">
        <v>110</v>
      </c>
      <c r="T238" s="96"/>
      <c r="U238" s="140"/>
      <c r="V238" s="140"/>
      <c r="W238" s="96"/>
      <c r="X238" s="96"/>
      <c r="Y238" s="131"/>
      <c r="AB238" s="138"/>
      <c r="AC238" s="139"/>
    </row>
    <row r="239" spans="1:29" ht="4.5" customHeight="1">
      <c r="A239" s="135"/>
      <c r="B239" s="138"/>
      <c r="C239" s="1"/>
      <c r="D239" s="1"/>
      <c r="E239" s="138"/>
      <c r="F239" s="1"/>
      <c r="G239" s="1"/>
      <c r="H239" s="138"/>
      <c r="I239" s="138"/>
      <c r="J239" s="139"/>
      <c r="M239" s="138"/>
      <c r="N239" s="139"/>
      <c r="P239" s="135"/>
      <c r="Q239" s="138"/>
      <c r="R239" s="1"/>
      <c r="S239" s="1"/>
      <c r="T239" s="138"/>
      <c r="U239" s="1"/>
      <c r="V239" s="1"/>
      <c r="W239" s="138"/>
      <c r="X239" s="138"/>
      <c r="Y239" s="139"/>
      <c r="AB239" s="138"/>
      <c r="AC239" s="139"/>
    </row>
    <row r="240" spans="1:29" ht="9.75" customHeight="1">
      <c r="A240" s="135"/>
      <c r="B240" s="138"/>
      <c r="C240" s="287">
        <f>Raster!B36</f>
        <v>94</v>
      </c>
      <c r="D240" s="289" t="str">
        <f>Raster!C36</f>
        <v>Zinßer, Yannick</v>
      </c>
      <c r="E240" s="290"/>
      <c r="F240" s="290"/>
      <c r="G240" s="290"/>
      <c r="H240" s="290"/>
      <c r="I240" s="290"/>
      <c r="J240" s="291"/>
      <c r="L240" s="136"/>
      <c r="M240" s="1" t="s">
        <v>106</v>
      </c>
      <c r="N240" s="141"/>
      <c r="P240" s="135"/>
      <c r="Q240" s="138"/>
      <c r="R240" s="287">
        <f>Raster!B35</f>
        <v>93</v>
      </c>
      <c r="S240" s="289" t="str">
        <f>Raster!C35</f>
        <v>Arnegger, Nico</v>
      </c>
      <c r="T240" s="290"/>
      <c r="U240" s="290"/>
      <c r="V240" s="290"/>
      <c r="W240" s="290"/>
      <c r="X240" s="290"/>
      <c r="Y240" s="291"/>
      <c r="AA240" s="136"/>
      <c r="AB240" s="1" t="s">
        <v>106</v>
      </c>
      <c r="AC240" s="141"/>
    </row>
    <row r="241" spans="1:29" ht="4.5" customHeight="1">
      <c r="A241" s="135"/>
      <c r="B241" s="138"/>
      <c r="C241" s="288"/>
      <c r="D241" s="290"/>
      <c r="E241" s="290"/>
      <c r="F241" s="290"/>
      <c r="G241" s="290"/>
      <c r="H241" s="290"/>
      <c r="I241" s="290"/>
      <c r="J241" s="291"/>
      <c r="M241" s="138"/>
      <c r="N241" s="139"/>
      <c r="P241" s="135"/>
      <c r="Q241" s="138"/>
      <c r="R241" s="288"/>
      <c r="S241" s="290"/>
      <c r="T241" s="290"/>
      <c r="U241" s="290"/>
      <c r="V241" s="290"/>
      <c r="W241" s="290"/>
      <c r="X241" s="290"/>
      <c r="Y241" s="291"/>
      <c r="AB241" s="138"/>
      <c r="AC241" s="139"/>
    </row>
    <row r="242" spans="1:29" ht="9.75" customHeight="1">
      <c r="A242" s="135"/>
      <c r="B242" s="138"/>
      <c r="C242" s="288"/>
      <c r="D242" s="290"/>
      <c r="E242" s="290"/>
      <c r="F242" s="290"/>
      <c r="G242" s="290"/>
      <c r="H242" s="290"/>
      <c r="I242" s="290"/>
      <c r="J242" s="291"/>
      <c r="L242" s="136"/>
      <c r="M242" s="1" t="s">
        <v>107</v>
      </c>
      <c r="N242" s="141"/>
      <c r="P242" s="135"/>
      <c r="Q242" s="138"/>
      <c r="R242" s="288"/>
      <c r="S242" s="290"/>
      <c r="T242" s="290"/>
      <c r="U242" s="290"/>
      <c r="V242" s="290"/>
      <c r="W242" s="290"/>
      <c r="X242" s="290"/>
      <c r="Y242" s="291"/>
      <c r="AA242" s="136"/>
      <c r="AB242" s="1" t="s">
        <v>107</v>
      </c>
      <c r="AC242" s="141"/>
    </row>
    <row r="243" spans="1:29" ht="4.5" customHeight="1">
      <c r="A243" s="135"/>
      <c r="B243" s="138"/>
      <c r="C243" s="288"/>
      <c r="D243" s="290"/>
      <c r="E243" s="290"/>
      <c r="F243" s="290"/>
      <c r="G243" s="290"/>
      <c r="H243" s="290"/>
      <c r="I243" s="290"/>
      <c r="J243" s="291"/>
      <c r="M243" s="138"/>
      <c r="N243" s="139"/>
      <c r="P243" s="135"/>
      <c r="Q243" s="138"/>
      <c r="R243" s="288"/>
      <c r="S243" s="290"/>
      <c r="T243" s="290"/>
      <c r="U243" s="290"/>
      <c r="V243" s="290"/>
      <c r="W243" s="290"/>
      <c r="X243" s="290"/>
      <c r="Y243" s="291"/>
      <c r="AB243" s="138"/>
      <c r="AC243" s="139"/>
    </row>
    <row r="244" spans="1:29" ht="9.75" customHeight="1">
      <c r="A244" s="135"/>
      <c r="B244" s="138"/>
      <c r="C244" s="288"/>
      <c r="D244" s="290"/>
      <c r="E244" s="290"/>
      <c r="F244" s="290"/>
      <c r="G244" s="290"/>
      <c r="H244" s="290"/>
      <c r="I244" s="290"/>
      <c r="J244" s="291"/>
      <c r="L244" s="142"/>
      <c r="M244" s="1" t="s">
        <v>107</v>
      </c>
      <c r="N244" s="141"/>
      <c r="P244" s="135"/>
      <c r="Q244" s="138"/>
      <c r="R244" s="288"/>
      <c r="S244" s="290"/>
      <c r="T244" s="290"/>
      <c r="U244" s="290"/>
      <c r="V244" s="290"/>
      <c r="W244" s="290"/>
      <c r="X244" s="290"/>
      <c r="Y244" s="291"/>
      <c r="AA244" s="142"/>
      <c r="AB244" s="1" t="s">
        <v>107</v>
      </c>
      <c r="AC244" s="141"/>
    </row>
    <row r="245" spans="1:29" ht="4.5" customHeight="1">
      <c r="A245" s="97"/>
      <c r="B245" s="98"/>
      <c r="C245" s="98"/>
      <c r="D245" s="98"/>
      <c r="E245" s="98"/>
      <c r="F245" s="98"/>
      <c r="G245" s="98"/>
      <c r="H245" s="98"/>
      <c r="I245" s="98"/>
      <c r="J245" s="139"/>
      <c r="L245" s="96"/>
      <c r="M245" s="143"/>
      <c r="N245" s="141"/>
      <c r="P245" s="97"/>
      <c r="Q245" s="98"/>
      <c r="R245" s="98"/>
      <c r="S245" s="98"/>
      <c r="T245" s="98"/>
      <c r="U245" s="98"/>
      <c r="V245" s="98"/>
      <c r="W245" s="98"/>
      <c r="X245" s="98"/>
      <c r="Y245" s="139"/>
      <c r="AA245" s="96"/>
      <c r="AB245" s="143"/>
      <c r="AC245" s="141"/>
    </row>
    <row r="246" spans="1:29" ht="12.75" customHeight="1">
      <c r="A246" s="95"/>
      <c r="B246" s="96"/>
      <c r="C246" s="96"/>
      <c r="D246" s="140" t="s">
        <v>108</v>
      </c>
      <c r="E246" s="96"/>
      <c r="F246" s="140"/>
      <c r="G246" s="140"/>
      <c r="H246" s="96"/>
      <c r="I246" s="96"/>
      <c r="J246" s="131"/>
      <c r="K246" s="96"/>
      <c r="L246" s="96"/>
      <c r="M246" s="96"/>
      <c r="N246" s="131"/>
      <c r="P246" s="95"/>
      <c r="Q246" s="96"/>
      <c r="R246" s="96"/>
      <c r="S246" s="140" t="s">
        <v>108</v>
      </c>
      <c r="T246" s="96"/>
      <c r="U246" s="140"/>
      <c r="V246" s="140"/>
      <c r="W246" s="96"/>
      <c r="X246" s="96"/>
      <c r="Y246" s="131"/>
      <c r="Z246" s="96"/>
      <c r="AA246" s="96"/>
      <c r="AB246" s="96"/>
      <c r="AC246" s="131"/>
    </row>
    <row r="247" spans="1:29" ht="4.5" customHeight="1">
      <c r="A247" s="135"/>
      <c r="B247" s="138"/>
      <c r="C247" s="138"/>
      <c r="D247" s="138"/>
      <c r="E247" s="138"/>
      <c r="F247" s="138"/>
      <c r="G247" s="138"/>
      <c r="H247" s="138"/>
      <c r="I247" s="138"/>
      <c r="J247" s="139"/>
      <c r="K247" s="138"/>
      <c r="L247" s="138"/>
      <c r="M247" s="138"/>
      <c r="N247" s="139"/>
      <c r="P247" s="135"/>
      <c r="Q247" s="138"/>
      <c r="R247" s="138"/>
      <c r="S247" s="138"/>
      <c r="T247" s="138"/>
      <c r="U247" s="138"/>
      <c r="V247" s="138"/>
      <c r="W247" s="138"/>
      <c r="X247" s="138"/>
      <c r="Y247" s="139"/>
      <c r="Z247" s="138"/>
      <c r="AA247" s="138"/>
      <c r="AB247" s="138"/>
      <c r="AC247" s="139"/>
    </row>
    <row r="248" spans="1:29" ht="9.75" customHeight="1">
      <c r="A248" s="135"/>
      <c r="B248" s="138"/>
      <c r="C248" s="138"/>
      <c r="D248" s="292"/>
      <c r="E248" s="293"/>
      <c r="F248" s="293"/>
      <c r="G248" s="293"/>
      <c r="H248" s="293"/>
      <c r="I248" s="293"/>
      <c r="J248" s="294"/>
      <c r="K248" s="138"/>
      <c r="L248" s="136"/>
      <c r="M248" s="1" t="s">
        <v>106</v>
      </c>
      <c r="N248" s="141"/>
      <c r="P248" s="135"/>
      <c r="Q248" s="138"/>
      <c r="R248" s="138"/>
      <c r="S248" s="292"/>
      <c r="T248" s="293"/>
      <c r="U248" s="293"/>
      <c r="V248" s="293"/>
      <c r="W248" s="293"/>
      <c r="X248" s="293"/>
      <c r="Y248" s="294"/>
      <c r="Z248" s="138"/>
      <c r="AA248" s="136"/>
      <c r="AB248" s="1" t="s">
        <v>106</v>
      </c>
      <c r="AC248" s="141"/>
    </row>
    <row r="249" spans="1:29" ht="4.5" customHeight="1">
      <c r="A249" s="135"/>
      <c r="B249" s="138"/>
      <c r="C249" s="138"/>
      <c r="D249" s="293"/>
      <c r="E249" s="293"/>
      <c r="F249" s="293"/>
      <c r="G249" s="293"/>
      <c r="H249" s="293"/>
      <c r="I249" s="293"/>
      <c r="J249" s="294"/>
      <c r="K249" s="138"/>
      <c r="L249" s="138"/>
      <c r="M249" s="138"/>
      <c r="N249" s="139"/>
      <c r="P249" s="135"/>
      <c r="Q249" s="138"/>
      <c r="R249" s="138"/>
      <c r="S249" s="293"/>
      <c r="T249" s="293"/>
      <c r="U249" s="293"/>
      <c r="V249" s="293"/>
      <c r="W249" s="293"/>
      <c r="X249" s="293"/>
      <c r="Y249" s="294"/>
      <c r="Z249" s="138"/>
      <c r="AA249" s="138"/>
      <c r="AB249" s="138"/>
      <c r="AC249" s="139"/>
    </row>
    <row r="250" spans="1:29" ht="9.75" customHeight="1">
      <c r="A250" s="135"/>
      <c r="B250" s="138"/>
      <c r="C250" s="138"/>
      <c r="D250" s="293"/>
      <c r="E250" s="293"/>
      <c r="F250" s="293"/>
      <c r="G250" s="293"/>
      <c r="H250" s="293"/>
      <c r="I250" s="293"/>
      <c r="J250" s="294"/>
      <c r="K250" s="138"/>
      <c r="L250" s="136"/>
      <c r="M250" s="1" t="s">
        <v>109</v>
      </c>
      <c r="N250" s="141"/>
      <c r="P250" s="135"/>
      <c r="Q250" s="138"/>
      <c r="R250" s="138"/>
      <c r="S250" s="293"/>
      <c r="T250" s="293"/>
      <c r="U250" s="293"/>
      <c r="V250" s="293"/>
      <c r="W250" s="293"/>
      <c r="X250" s="293"/>
      <c r="Y250" s="294"/>
      <c r="Z250" s="138"/>
      <c r="AA250" s="136"/>
      <c r="AB250" s="1" t="s">
        <v>109</v>
      </c>
      <c r="AC250" s="141"/>
    </row>
    <row r="251" spans="1:29" ht="4.5" customHeight="1">
      <c r="A251" s="97"/>
      <c r="B251" s="98"/>
      <c r="C251" s="98"/>
      <c r="D251" s="98"/>
      <c r="E251" s="98"/>
      <c r="F251" s="98"/>
      <c r="G251" s="98"/>
      <c r="H251" s="98"/>
      <c r="I251" s="98"/>
      <c r="J251" s="144"/>
      <c r="K251" s="98"/>
      <c r="L251" s="98"/>
      <c r="M251" s="98"/>
      <c r="N251" s="144"/>
      <c r="P251" s="97"/>
      <c r="Q251" s="98"/>
      <c r="R251" s="98"/>
      <c r="S251" s="98"/>
      <c r="T251" s="98"/>
      <c r="U251" s="98"/>
      <c r="V251" s="98"/>
      <c r="W251" s="98"/>
      <c r="X251" s="98"/>
      <c r="Y251" s="144"/>
      <c r="Z251" s="98"/>
      <c r="AA251" s="98"/>
      <c r="AB251" s="98"/>
      <c r="AC251" s="144"/>
    </row>
    <row r="252" spans="1:29" ht="4.5" customHeight="1">
      <c r="A252" s="138"/>
      <c r="B252" s="138"/>
      <c r="C252" s="138"/>
      <c r="D252" s="138"/>
      <c r="E252" s="138"/>
      <c r="F252" s="138"/>
      <c r="G252" s="138"/>
      <c r="H252" s="138"/>
      <c r="I252" s="138"/>
      <c r="J252" s="138"/>
      <c r="K252" s="138"/>
      <c r="L252" s="138"/>
      <c r="M252" s="138"/>
      <c r="N252" s="138"/>
      <c r="P252" s="138"/>
      <c r="Q252" s="138"/>
      <c r="R252" s="138"/>
      <c r="S252" s="138"/>
      <c r="T252" s="138"/>
      <c r="U252" s="138"/>
      <c r="V252" s="138"/>
      <c r="W252" s="138"/>
      <c r="X252" s="138"/>
      <c r="Y252" s="138"/>
      <c r="Z252" s="138"/>
      <c r="AA252" s="138"/>
      <c r="AB252" s="138"/>
      <c r="AC252" s="138"/>
    </row>
    <row r="253" spans="1:29" ht="12.75" customHeight="1">
      <c r="A253" s="301" t="s">
        <v>111</v>
      </c>
      <c r="B253" s="302"/>
      <c r="C253" s="303"/>
      <c r="D253" s="145" t="s">
        <v>64</v>
      </c>
      <c r="E253" s="146"/>
      <c r="F253" s="146"/>
      <c r="G253" s="146"/>
      <c r="H253" s="146"/>
      <c r="I253" s="146"/>
      <c r="J253" s="146"/>
      <c r="K253" s="146"/>
      <c r="L253" s="146"/>
      <c r="M253" s="146"/>
      <c r="N253" s="147"/>
      <c r="P253" s="301" t="s">
        <v>111</v>
      </c>
      <c r="Q253" s="302"/>
      <c r="R253" s="303"/>
      <c r="S253" s="145" t="s">
        <v>64</v>
      </c>
      <c r="T253" s="146"/>
      <c r="U253" s="146"/>
      <c r="V253" s="146"/>
      <c r="W253" s="146"/>
      <c r="X253" s="146"/>
      <c r="Y253" s="146"/>
      <c r="Z253" s="146"/>
      <c r="AA253" s="146"/>
      <c r="AB253" s="146"/>
      <c r="AC253" s="147"/>
    </row>
    <row r="254" spans="1:29" ht="12.75" customHeight="1">
      <c r="A254" s="304"/>
      <c r="B254" s="305"/>
      <c r="C254" s="306"/>
      <c r="D254" s="148" t="s">
        <v>66</v>
      </c>
      <c r="E254" s="149" t="s">
        <v>67</v>
      </c>
      <c r="F254" s="147"/>
      <c r="G254" s="150" t="s">
        <v>68</v>
      </c>
      <c r="H254" s="149" t="s">
        <v>69</v>
      </c>
      <c r="I254" s="151"/>
      <c r="J254" s="150" t="s">
        <v>70</v>
      </c>
      <c r="K254" s="149" t="s">
        <v>112</v>
      </c>
      <c r="L254" s="146"/>
      <c r="M254" s="147"/>
      <c r="N254" s="150" t="s">
        <v>113</v>
      </c>
      <c r="P254" s="304"/>
      <c r="Q254" s="305"/>
      <c r="R254" s="306"/>
      <c r="S254" s="148" t="s">
        <v>66</v>
      </c>
      <c r="T254" s="149" t="s">
        <v>67</v>
      </c>
      <c r="U254" s="147"/>
      <c r="V254" s="150" t="s">
        <v>68</v>
      </c>
      <c r="W254" s="149" t="s">
        <v>69</v>
      </c>
      <c r="X254" s="151"/>
      <c r="Y254" s="150" t="s">
        <v>70</v>
      </c>
      <c r="Z254" s="149" t="s">
        <v>112</v>
      </c>
      <c r="AA254" s="146"/>
      <c r="AB254" s="147"/>
      <c r="AC254" s="150" t="s">
        <v>113</v>
      </c>
    </row>
    <row r="255" spans="1:29" ht="18" customHeight="1">
      <c r="A255" s="95"/>
      <c r="B255" s="152">
        <v>1</v>
      </c>
      <c r="C255" s="152"/>
      <c r="D255" s="142"/>
      <c r="E255" s="96"/>
      <c r="F255" s="131"/>
      <c r="G255" s="131"/>
      <c r="H255" s="96"/>
      <c r="I255" s="131"/>
      <c r="J255" s="131"/>
      <c r="K255" s="153"/>
      <c r="L255" s="153"/>
      <c r="M255" s="154"/>
      <c r="N255" s="154"/>
      <c r="P255" s="95"/>
      <c r="Q255" s="152">
        <v>1</v>
      </c>
      <c r="R255" s="152"/>
      <c r="S255" s="142"/>
      <c r="T255" s="96"/>
      <c r="U255" s="131"/>
      <c r="V255" s="131"/>
      <c r="W255" s="96"/>
      <c r="X255" s="131"/>
      <c r="Y255" s="131"/>
      <c r="Z255" s="153"/>
      <c r="AA255" s="153"/>
      <c r="AB255" s="154"/>
      <c r="AC255" s="154"/>
    </row>
    <row r="256" spans="1:29" ht="18" customHeight="1">
      <c r="A256" s="155"/>
      <c r="B256" s="156">
        <v>2</v>
      </c>
      <c r="C256" s="156"/>
      <c r="D256" s="136"/>
      <c r="E256" s="63"/>
      <c r="F256" s="157"/>
      <c r="G256" s="157"/>
      <c r="H256" s="63"/>
      <c r="I256" s="157"/>
      <c r="J256" s="157"/>
      <c r="K256" s="158"/>
      <c r="L256" s="158"/>
      <c r="M256" s="159"/>
      <c r="N256" s="159"/>
      <c r="P256" s="155"/>
      <c r="Q256" s="156">
        <v>2</v>
      </c>
      <c r="R256" s="156"/>
      <c r="S256" s="136"/>
      <c r="T256" s="63"/>
      <c r="U256" s="157"/>
      <c r="V256" s="157"/>
      <c r="W256" s="63"/>
      <c r="X256" s="157"/>
      <c r="Y256" s="157"/>
      <c r="Z256" s="158"/>
      <c r="AA256" s="158"/>
      <c r="AB256" s="159"/>
      <c r="AC256" s="159"/>
    </row>
    <row r="257" spans="1:29" ht="9" customHeight="1">
      <c r="A257" s="96"/>
      <c r="B257" s="96"/>
      <c r="C257" s="96"/>
      <c r="D257" s="96"/>
      <c r="E257" s="96"/>
      <c r="F257" s="96"/>
      <c r="G257" s="96"/>
      <c r="H257" s="96"/>
      <c r="I257" s="96"/>
      <c r="J257" s="96"/>
      <c r="K257" s="96"/>
      <c r="L257" s="96"/>
      <c r="M257" s="96"/>
      <c r="N257" s="96"/>
      <c r="P257" s="96"/>
      <c r="Q257" s="96"/>
      <c r="R257" s="96"/>
      <c r="S257" s="96"/>
      <c r="T257" s="96"/>
      <c r="U257" s="96"/>
      <c r="V257" s="96"/>
      <c r="W257" s="96"/>
      <c r="X257" s="96"/>
      <c r="Y257" s="96"/>
      <c r="Z257" s="96"/>
      <c r="AA257" s="96"/>
      <c r="AB257" s="96"/>
      <c r="AC257" s="96"/>
    </row>
    <row r="258" spans="2:29" ht="18" customHeight="1">
      <c r="B258" s="160" t="s">
        <v>114</v>
      </c>
      <c r="D258" s="161"/>
      <c r="E258" s="161"/>
      <c r="F258" s="161"/>
      <c r="G258" s="161"/>
      <c r="I258" s="160" t="s">
        <v>115</v>
      </c>
      <c r="J258" s="161"/>
      <c r="K258" s="162" t="s">
        <v>48</v>
      </c>
      <c r="L258" s="161"/>
      <c r="M258" s="161"/>
      <c r="N258" s="162" t="s">
        <v>116</v>
      </c>
      <c r="Q258" s="160" t="s">
        <v>114</v>
      </c>
      <c r="S258" s="161"/>
      <c r="T258" s="161"/>
      <c r="U258" s="161"/>
      <c r="V258" s="161"/>
      <c r="X258" s="160" t="s">
        <v>115</v>
      </c>
      <c r="Y258" s="161"/>
      <c r="Z258" s="162" t="s">
        <v>48</v>
      </c>
      <c r="AA258" s="161"/>
      <c r="AB258" s="161"/>
      <c r="AC258" s="162" t="s">
        <v>116</v>
      </c>
    </row>
    <row r="259" ht="9.75" customHeight="1"/>
    <row r="260" spans="1:29" ht="9.75" customHeight="1">
      <c r="A260" s="163" t="s">
        <v>117</v>
      </c>
      <c r="B260" s="146"/>
      <c r="C260" s="146"/>
      <c r="D260" s="146"/>
      <c r="E260" s="146"/>
      <c r="F260" s="146"/>
      <c r="G260" s="146"/>
      <c r="H260" s="164" t="s">
        <v>118</v>
      </c>
      <c r="I260" s="146"/>
      <c r="J260" s="146"/>
      <c r="K260" s="146"/>
      <c r="L260" s="146"/>
      <c r="M260" s="146"/>
      <c r="N260" s="147"/>
      <c r="P260" s="163" t="s">
        <v>117</v>
      </c>
      <c r="Q260" s="146"/>
      <c r="R260" s="146"/>
      <c r="S260" s="146"/>
      <c r="T260" s="146"/>
      <c r="U260" s="146"/>
      <c r="V260" s="146"/>
      <c r="W260" s="164" t="s">
        <v>118</v>
      </c>
      <c r="X260" s="146"/>
      <c r="Y260" s="146"/>
      <c r="Z260" s="146"/>
      <c r="AA260" s="146"/>
      <c r="AB260" s="146"/>
      <c r="AC260" s="147"/>
    </row>
    <row r="261" spans="1:29" ht="15.75" customHeight="1">
      <c r="A261" s="165"/>
      <c r="B261" s="298"/>
      <c r="C261" s="299"/>
      <c r="D261" s="299"/>
      <c r="E261" s="299"/>
      <c r="F261" s="299"/>
      <c r="G261" s="300"/>
      <c r="H261" s="166"/>
      <c r="I261" s="138"/>
      <c r="J261" s="138"/>
      <c r="K261" s="138"/>
      <c r="L261" s="138"/>
      <c r="M261" s="138"/>
      <c r="N261" s="139"/>
      <c r="P261" s="165"/>
      <c r="Q261" s="298"/>
      <c r="R261" s="299"/>
      <c r="S261" s="299"/>
      <c r="T261" s="299"/>
      <c r="U261" s="299"/>
      <c r="V261" s="300"/>
      <c r="W261" s="166"/>
      <c r="X261" s="138"/>
      <c r="Y261" s="138"/>
      <c r="Z261" s="138"/>
      <c r="AA261" s="138"/>
      <c r="AB261" s="138"/>
      <c r="AC261" s="139"/>
    </row>
    <row r="262" spans="1:29" ht="9.75" customHeight="1">
      <c r="A262" s="167" t="s">
        <v>119</v>
      </c>
      <c r="B262" s="96"/>
      <c r="C262" s="96"/>
      <c r="D262" s="96"/>
      <c r="E262" s="96"/>
      <c r="F262" s="96"/>
      <c r="G262" s="131"/>
      <c r="H262" s="168" t="s">
        <v>120</v>
      </c>
      <c r="I262" s="63"/>
      <c r="J262" s="157"/>
      <c r="K262" s="63"/>
      <c r="L262" s="169" t="s">
        <v>121</v>
      </c>
      <c r="M262" s="63"/>
      <c r="N262" s="157"/>
      <c r="P262" s="167" t="s">
        <v>119</v>
      </c>
      <c r="Q262" s="96"/>
      <c r="R262" s="96"/>
      <c r="S262" s="96"/>
      <c r="T262" s="96"/>
      <c r="U262" s="96"/>
      <c r="V262" s="131"/>
      <c r="W262" s="168" t="s">
        <v>120</v>
      </c>
      <c r="X262" s="63"/>
      <c r="Y262" s="157"/>
      <c r="Z262" s="63"/>
      <c r="AA262" s="169" t="s">
        <v>121</v>
      </c>
      <c r="AB262" s="63"/>
      <c r="AC262" s="157"/>
    </row>
    <row r="263" spans="1:29" ht="19.5" customHeight="1">
      <c r="A263" s="97"/>
      <c r="B263" s="298"/>
      <c r="C263" s="299"/>
      <c r="D263" s="299"/>
      <c r="E263" s="299"/>
      <c r="F263" s="299"/>
      <c r="G263" s="300"/>
      <c r="H263" s="97"/>
      <c r="I263" s="98"/>
      <c r="J263" s="157"/>
      <c r="K263" s="98"/>
      <c r="L263" s="98"/>
      <c r="M263" s="98"/>
      <c r="N263" s="144"/>
      <c r="P263" s="97"/>
      <c r="Q263" s="298"/>
      <c r="R263" s="299"/>
      <c r="S263" s="299"/>
      <c r="T263" s="299"/>
      <c r="U263" s="299"/>
      <c r="V263" s="300"/>
      <c r="W263" s="97"/>
      <c r="X263" s="98"/>
      <c r="Y263" s="157"/>
      <c r="Z263" s="98"/>
      <c r="AA263" s="98"/>
      <c r="AB263" s="98"/>
      <c r="AC263" s="144"/>
    </row>
    <row r="264" spans="1:29" ht="12.75" customHeight="1">
      <c r="A264" t="str">
        <f>$A$52</f>
        <v>Offenburg</v>
      </c>
      <c r="M264" s="311">
        <f>$M$52</f>
        <v>40677</v>
      </c>
      <c r="N264" s="270"/>
      <c r="P264" t="str">
        <f>$A$52</f>
        <v>Offenburg</v>
      </c>
      <c r="AB264" s="311">
        <f>$M$52</f>
        <v>40677</v>
      </c>
      <c r="AC264" s="270">
        <f>M264</f>
        <v>40677</v>
      </c>
    </row>
    <row r="266" spans="1:29" ht="24" customHeight="1">
      <c r="A266" s="128" t="str">
        <f>A213</f>
        <v>Schiedrichterzettel - Runde 3</v>
      </c>
      <c r="B266" s="129"/>
      <c r="C266" s="129"/>
      <c r="D266" s="129"/>
      <c r="E266" s="129"/>
      <c r="F266" s="129"/>
      <c r="G266" s="129"/>
      <c r="H266" s="129"/>
      <c r="I266" s="129"/>
      <c r="J266" s="129"/>
      <c r="K266" s="129"/>
      <c r="L266" s="129"/>
      <c r="M266" s="129"/>
      <c r="N266" s="129"/>
      <c r="P266" s="170"/>
      <c r="Q266" s="171"/>
      <c r="R266" s="171"/>
      <c r="S266" s="171"/>
      <c r="T266" s="171"/>
      <c r="U266" s="171"/>
      <c r="V266" s="171"/>
      <c r="W266" s="171"/>
      <c r="X266" s="171"/>
      <c r="Y266" s="171"/>
      <c r="Z266" s="171"/>
      <c r="AA266" s="171"/>
      <c r="AB266" s="171"/>
      <c r="AC266" s="171"/>
    </row>
    <row r="267" spans="1:29" ht="15.75" customHeight="1">
      <c r="A267" s="130" t="s">
        <v>97</v>
      </c>
      <c r="B267" s="96"/>
      <c r="C267" s="96"/>
      <c r="D267" s="131"/>
      <c r="E267" s="132" t="s">
        <v>98</v>
      </c>
      <c r="F267" s="96"/>
      <c r="G267" s="131"/>
      <c r="H267" s="130" t="s">
        <v>99</v>
      </c>
      <c r="I267" s="96"/>
      <c r="J267" s="132"/>
      <c r="K267" s="131"/>
      <c r="L267" s="132" t="s">
        <v>100</v>
      </c>
      <c r="M267" s="96"/>
      <c r="N267" s="131"/>
      <c r="P267" s="172"/>
      <c r="Q267" s="138"/>
      <c r="R267" s="138"/>
      <c r="S267" s="138"/>
      <c r="T267" s="172"/>
      <c r="U267" s="138"/>
      <c r="V267" s="138"/>
      <c r="W267" s="172"/>
      <c r="X267" s="138"/>
      <c r="Y267" s="172"/>
      <c r="Z267" s="138"/>
      <c r="AA267" s="172"/>
      <c r="AB267" s="138"/>
      <c r="AC267" s="138"/>
    </row>
    <row r="268" spans="1:29" ht="18" customHeight="1">
      <c r="A268" s="97"/>
      <c r="B268" s="98"/>
      <c r="C268" s="284">
        <f>$C$3</f>
        <v>40677</v>
      </c>
      <c r="D268" s="281"/>
      <c r="E268" s="98"/>
      <c r="F268" s="280"/>
      <c r="G268" s="281"/>
      <c r="H268" s="282" t="str">
        <f>$H$3</f>
        <v>Gruppe D</v>
      </c>
      <c r="I268" s="283"/>
      <c r="J268" s="283"/>
      <c r="K268" s="281"/>
      <c r="L268" s="282"/>
      <c r="M268" s="283"/>
      <c r="N268" s="281"/>
      <c r="P268" s="138"/>
      <c r="Q268" s="138"/>
      <c r="R268" s="285"/>
      <c r="S268" s="286"/>
      <c r="T268" s="138"/>
      <c r="U268" s="312"/>
      <c r="V268" s="286"/>
      <c r="W268" s="286"/>
      <c r="X268" s="286"/>
      <c r="Y268" s="286"/>
      <c r="Z268" s="286"/>
      <c r="AA268" s="286"/>
      <c r="AB268" s="286"/>
      <c r="AC268" s="286"/>
    </row>
    <row r="269" spans="1:29" ht="24.75" customHeight="1">
      <c r="A269" s="134"/>
      <c r="B269" s="133" t="str">
        <f>$B$4</f>
        <v>BaWü JG-RLT Top24</v>
      </c>
      <c r="L269" s="295" t="str">
        <f>$L$4</f>
        <v>Jungen U12</v>
      </c>
      <c r="M269" s="295"/>
      <c r="N269" s="295"/>
      <c r="P269" s="174"/>
      <c r="Q269" s="175"/>
      <c r="R269" s="138"/>
      <c r="S269" s="138"/>
      <c r="T269" s="138"/>
      <c r="U269" s="138"/>
      <c r="V269" s="138"/>
      <c r="W269" s="138"/>
      <c r="X269" s="138"/>
      <c r="Y269" s="138"/>
      <c r="Z269" s="138"/>
      <c r="AA269" s="313"/>
      <c r="AB269" s="313"/>
      <c r="AC269" s="313"/>
    </row>
    <row r="270" spans="1:29" ht="4.5" customHeight="1">
      <c r="A270" s="95"/>
      <c r="B270" s="96"/>
      <c r="C270" s="96"/>
      <c r="D270" s="96"/>
      <c r="E270" s="96"/>
      <c r="F270" s="96"/>
      <c r="G270" s="96"/>
      <c r="H270" s="96"/>
      <c r="I270" s="96"/>
      <c r="J270" s="96"/>
      <c r="K270" s="96"/>
      <c r="L270" s="96"/>
      <c r="M270" s="96"/>
      <c r="N270" s="131"/>
      <c r="P270" s="138"/>
      <c r="Q270" s="138"/>
      <c r="R270" s="138"/>
      <c r="S270" s="138"/>
      <c r="T270" s="138"/>
      <c r="U270" s="138"/>
      <c r="V270" s="138"/>
      <c r="W270" s="138"/>
      <c r="X270" s="138"/>
      <c r="Y270" s="138"/>
      <c r="Z270" s="138"/>
      <c r="AA270" s="138"/>
      <c r="AB270" s="138"/>
      <c r="AC270" s="138"/>
    </row>
    <row r="271" spans="1:29" ht="9.75" customHeight="1">
      <c r="A271" s="135"/>
      <c r="B271" s="136"/>
      <c r="C271" s="137" t="s">
        <v>101</v>
      </c>
      <c r="D271" s="137"/>
      <c r="E271" s="136"/>
      <c r="F271" s="137" t="s">
        <v>102</v>
      </c>
      <c r="G271" s="137"/>
      <c r="H271" s="136"/>
      <c r="I271" s="137" t="s">
        <v>103</v>
      </c>
      <c r="J271" s="137"/>
      <c r="K271" s="137"/>
      <c r="M271" s="138"/>
      <c r="N271" s="139"/>
      <c r="P271" s="138"/>
      <c r="Q271" s="138"/>
      <c r="R271" s="1"/>
      <c r="S271" s="1"/>
      <c r="T271" s="138"/>
      <c r="U271" s="1"/>
      <c r="V271" s="1"/>
      <c r="W271" s="138"/>
      <c r="X271" s="1"/>
      <c r="Y271" s="1"/>
      <c r="Z271" s="1"/>
      <c r="AA271" s="138"/>
      <c r="AB271" s="138"/>
      <c r="AC271" s="138"/>
    </row>
    <row r="272" spans="1:29" ht="4.5" customHeight="1">
      <c r="A272" s="135"/>
      <c r="M272" s="138"/>
      <c r="N272" s="139"/>
      <c r="P272" s="138"/>
      <c r="Q272" s="138"/>
      <c r="R272" s="138"/>
      <c r="S272" s="138"/>
      <c r="T272" s="138"/>
      <c r="U272" s="138"/>
      <c r="V272" s="138"/>
      <c r="W272" s="138"/>
      <c r="X272" s="138"/>
      <c r="Y272" s="138"/>
      <c r="Z272" s="138"/>
      <c r="AA272" s="138"/>
      <c r="AB272" s="138"/>
      <c r="AC272" s="138"/>
    </row>
    <row r="273" spans="1:29" ht="12.75" customHeight="1">
      <c r="A273" s="95"/>
      <c r="B273" s="96"/>
      <c r="C273" s="140" t="s">
        <v>104</v>
      </c>
      <c r="D273" s="140" t="s">
        <v>105</v>
      </c>
      <c r="E273" s="96"/>
      <c r="F273" s="140"/>
      <c r="G273" s="140"/>
      <c r="H273" s="96"/>
      <c r="I273" s="96"/>
      <c r="J273" s="131"/>
      <c r="M273" s="138"/>
      <c r="N273" s="139"/>
      <c r="P273" s="138"/>
      <c r="Q273" s="138"/>
      <c r="R273" s="1"/>
      <c r="S273" s="1"/>
      <c r="T273" s="138"/>
      <c r="U273" s="1"/>
      <c r="V273" s="1"/>
      <c r="W273" s="138"/>
      <c r="X273" s="138"/>
      <c r="Y273" s="138"/>
      <c r="Z273" s="138"/>
      <c r="AA273" s="138"/>
      <c r="AB273" s="138"/>
      <c r="AC273" s="138"/>
    </row>
    <row r="274" spans="1:29" ht="4.5" customHeight="1">
      <c r="A274" s="135"/>
      <c r="B274" s="138"/>
      <c r="C274" s="1"/>
      <c r="D274" s="1"/>
      <c r="E274" s="138"/>
      <c r="F274" s="1"/>
      <c r="G274" s="1"/>
      <c r="H274" s="138"/>
      <c r="I274" s="138"/>
      <c r="J274" s="139"/>
      <c r="M274" s="138"/>
      <c r="N274" s="139"/>
      <c r="P274" s="138"/>
      <c r="Q274" s="138"/>
      <c r="R274" s="1"/>
      <c r="S274" s="1"/>
      <c r="T274" s="138"/>
      <c r="U274" s="1"/>
      <c r="V274" s="1"/>
      <c r="W274" s="138"/>
      <c r="X274" s="138"/>
      <c r="Y274" s="138"/>
      <c r="Z274" s="138"/>
      <c r="AA274" s="138"/>
      <c r="AB274" s="138"/>
      <c r="AC274" s="138"/>
    </row>
    <row r="275" spans="1:29" ht="9.75" customHeight="1">
      <c r="A275" s="135"/>
      <c r="B275" s="138"/>
      <c r="C275" s="287">
        <f>Raster!B37</f>
        <v>95</v>
      </c>
      <c r="D275" s="289" t="str">
        <f>Raster!C37</f>
        <v>Molzer, Leon</v>
      </c>
      <c r="E275" s="290"/>
      <c r="F275" s="290"/>
      <c r="G275" s="290"/>
      <c r="H275" s="290"/>
      <c r="I275" s="290"/>
      <c r="J275" s="291"/>
      <c r="L275" s="136"/>
      <c r="M275" s="1" t="s">
        <v>106</v>
      </c>
      <c r="N275" s="141"/>
      <c r="P275" s="138"/>
      <c r="Q275" s="138"/>
      <c r="R275" s="287"/>
      <c r="S275" s="309"/>
      <c r="T275" s="310"/>
      <c r="U275" s="310"/>
      <c r="V275" s="310"/>
      <c r="W275" s="310"/>
      <c r="X275" s="310"/>
      <c r="Y275" s="310"/>
      <c r="Z275" s="138"/>
      <c r="AA275" s="138"/>
      <c r="AB275" s="1"/>
      <c r="AC275" s="1"/>
    </row>
    <row r="276" spans="1:29" ht="4.5" customHeight="1">
      <c r="A276" s="135"/>
      <c r="B276" s="138"/>
      <c r="C276" s="288"/>
      <c r="D276" s="290"/>
      <c r="E276" s="290"/>
      <c r="F276" s="290"/>
      <c r="G276" s="290"/>
      <c r="H276" s="290"/>
      <c r="I276" s="290"/>
      <c r="J276" s="291"/>
      <c r="M276" s="138"/>
      <c r="N276" s="139"/>
      <c r="P276" s="138"/>
      <c r="Q276" s="138"/>
      <c r="R276" s="308"/>
      <c r="S276" s="310"/>
      <c r="T276" s="310"/>
      <c r="U276" s="310"/>
      <c r="V276" s="310"/>
      <c r="W276" s="310"/>
      <c r="X276" s="310"/>
      <c r="Y276" s="310"/>
      <c r="Z276" s="138"/>
      <c r="AA276" s="138"/>
      <c r="AB276" s="138"/>
      <c r="AC276" s="138"/>
    </row>
    <row r="277" spans="1:29" ht="9.75" customHeight="1">
      <c r="A277" s="135"/>
      <c r="B277" s="138"/>
      <c r="C277" s="288"/>
      <c r="D277" s="290"/>
      <c r="E277" s="290"/>
      <c r="F277" s="290"/>
      <c r="G277" s="290"/>
      <c r="H277" s="290"/>
      <c r="I277" s="290"/>
      <c r="J277" s="291"/>
      <c r="L277" s="136"/>
      <c r="M277" s="1" t="s">
        <v>107</v>
      </c>
      <c r="N277" s="141"/>
      <c r="P277" s="138"/>
      <c r="Q277" s="138"/>
      <c r="R277" s="308"/>
      <c r="S277" s="310"/>
      <c r="T277" s="310"/>
      <c r="U277" s="310"/>
      <c r="V277" s="310"/>
      <c r="W277" s="310"/>
      <c r="X277" s="310"/>
      <c r="Y277" s="310"/>
      <c r="Z277" s="138"/>
      <c r="AA277" s="138"/>
      <c r="AB277" s="1"/>
      <c r="AC277" s="1"/>
    </row>
    <row r="278" spans="1:29" ht="4.5" customHeight="1">
      <c r="A278" s="135"/>
      <c r="B278" s="138"/>
      <c r="C278" s="288"/>
      <c r="D278" s="290"/>
      <c r="E278" s="290"/>
      <c r="F278" s="290"/>
      <c r="G278" s="290"/>
      <c r="H278" s="290"/>
      <c r="I278" s="290"/>
      <c r="J278" s="291"/>
      <c r="M278" s="138"/>
      <c r="N278" s="139"/>
      <c r="P278" s="138"/>
      <c r="Q278" s="138"/>
      <c r="R278" s="308"/>
      <c r="S278" s="310"/>
      <c r="T278" s="310"/>
      <c r="U278" s="310"/>
      <c r="V278" s="310"/>
      <c r="W278" s="310"/>
      <c r="X278" s="310"/>
      <c r="Y278" s="310"/>
      <c r="Z278" s="138"/>
      <c r="AA278" s="138"/>
      <c r="AB278" s="138"/>
      <c r="AC278" s="138"/>
    </row>
    <row r="279" spans="1:29" ht="9.75" customHeight="1">
      <c r="A279" s="135"/>
      <c r="B279" s="138"/>
      <c r="C279" s="288"/>
      <c r="D279" s="290"/>
      <c r="E279" s="290"/>
      <c r="F279" s="290"/>
      <c r="G279" s="290"/>
      <c r="H279" s="290"/>
      <c r="I279" s="290"/>
      <c r="J279" s="291"/>
      <c r="L279" s="142"/>
      <c r="M279" s="1" t="s">
        <v>107</v>
      </c>
      <c r="N279" s="141"/>
      <c r="P279" s="138"/>
      <c r="Q279" s="138"/>
      <c r="R279" s="308"/>
      <c r="S279" s="310"/>
      <c r="T279" s="310"/>
      <c r="U279" s="310"/>
      <c r="V279" s="310"/>
      <c r="W279" s="310"/>
      <c r="X279" s="310"/>
      <c r="Y279" s="310"/>
      <c r="Z279" s="138"/>
      <c r="AA279" s="138"/>
      <c r="AB279" s="1"/>
      <c r="AC279" s="1"/>
    </row>
    <row r="280" spans="1:29" ht="4.5" customHeight="1">
      <c r="A280" s="97"/>
      <c r="B280" s="98"/>
      <c r="C280" s="98"/>
      <c r="D280" s="98"/>
      <c r="E280" s="98"/>
      <c r="F280" s="98"/>
      <c r="G280" s="98"/>
      <c r="H280" s="98"/>
      <c r="I280" s="98"/>
      <c r="J280" s="139"/>
      <c r="L280" s="96"/>
      <c r="M280" s="143"/>
      <c r="N280" s="141"/>
      <c r="P280" s="138"/>
      <c r="Q280" s="138"/>
      <c r="R280" s="138"/>
      <c r="S280" s="138"/>
      <c r="T280" s="138"/>
      <c r="U280" s="138"/>
      <c r="V280" s="138"/>
      <c r="W280" s="138"/>
      <c r="X280" s="138"/>
      <c r="Y280" s="138"/>
      <c r="Z280" s="138"/>
      <c r="AA280" s="138"/>
      <c r="AB280" s="1"/>
      <c r="AC280" s="1"/>
    </row>
    <row r="281" spans="1:29" ht="12.75" customHeight="1">
      <c r="A281" s="95"/>
      <c r="B281" s="96"/>
      <c r="C281" s="96"/>
      <c r="D281" s="140" t="s">
        <v>108</v>
      </c>
      <c r="E281" s="96"/>
      <c r="F281" s="140"/>
      <c r="G281" s="140"/>
      <c r="H281" s="96"/>
      <c r="I281" s="96"/>
      <c r="J281" s="131"/>
      <c r="K281" s="96"/>
      <c r="L281" s="96"/>
      <c r="M281" s="96"/>
      <c r="N281" s="131"/>
      <c r="P281" s="138"/>
      <c r="Q281" s="138"/>
      <c r="R281" s="138"/>
      <c r="S281" s="1"/>
      <c r="T281" s="138"/>
      <c r="U281" s="1"/>
      <c r="V281" s="1"/>
      <c r="W281" s="138"/>
      <c r="X281" s="138"/>
      <c r="Y281" s="138"/>
      <c r="Z281" s="138"/>
      <c r="AA281" s="138"/>
      <c r="AB281" s="138"/>
      <c r="AC281" s="138"/>
    </row>
    <row r="282" spans="1:29" ht="4.5" customHeight="1">
      <c r="A282" s="135"/>
      <c r="B282" s="138"/>
      <c r="C282" s="138"/>
      <c r="D282" s="138"/>
      <c r="E282" s="138"/>
      <c r="F282" s="138"/>
      <c r="G282" s="138"/>
      <c r="H282" s="138"/>
      <c r="I282" s="138"/>
      <c r="J282" s="139"/>
      <c r="K282" s="138"/>
      <c r="L282" s="138"/>
      <c r="M282" s="138"/>
      <c r="N282" s="139"/>
      <c r="P282" s="138"/>
      <c r="Q282" s="138"/>
      <c r="R282" s="138"/>
      <c r="S282" s="138"/>
      <c r="T282" s="138"/>
      <c r="U282" s="138"/>
      <c r="V282" s="138"/>
      <c r="W282" s="138"/>
      <c r="X282" s="138"/>
      <c r="Y282" s="138"/>
      <c r="Z282" s="138"/>
      <c r="AA282" s="138"/>
      <c r="AB282" s="138"/>
      <c r="AC282" s="138"/>
    </row>
    <row r="283" spans="1:29" ht="9.75" customHeight="1">
      <c r="A283" s="135"/>
      <c r="B283" s="138"/>
      <c r="C283" s="138"/>
      <c r="D283" s="292"/>
      <c r="E283" s="293"/>
      <c r="F283" s="293"/>
      <c r="G283" s="293"/>
      <c r="H283" s="293"/>
      <c r="I283" s="293"/>
      <c r="J283" s="294"/>
      <c r="K283" s="138"/>
      <c r="L283" s="136"/>
      <c r="M283" s="1" t="s">
        <v>106</v>
      </c>
      <c r="N283" s="141"/>
      <c r="P283" s="138"/>
      <c r="Q283" s="138"/>
      <c r="R283" s="138"/>
      <c r="S283" s="292"/>
      <c r="T283" s="292"/>
      <c r="U283" s="292"/>
      <c r="V283" s="292"/>
      <c r="W283" s="292"/>
      <c r="X283" s="292"/>
      <c r="Y283" s="292"/>
      <c r="Z283" s="138"/>
      <c r="AA283" s="138"/>
      <c r="AB283" s="1"/>
      <c r="AC283" s="1"/>
    </row>
    <row r="284" spans="1:29" ht="4.5" customHeight="1">
      <c r="A284" s="135"/>
      <c r="B284" s="138"/>
      <c r="C284" s="138"/>
      <c r="D284" s="293"/>
      <c r="E284" s="293"/>
      <c r="F284" s="293"/>
      <c r="G284" s="293"/>
      <c r="H284" s="293"/>
      <c r="I284" s="293"/>
      <c r="J284" s="294"/>
      <c r="K284" s="138"/>
      <c r="L284" s="138"/>
      <c r="M284" s="138"/>
      <c r="N284" s="139"/>
      <c r="P284" s="138"/>
      <c r="Q284" s="138"/>
      <c r="R284" s="138"/>
      <c r="S284" s="292"/>
      <c r="T284" s="292"/>
      <c r="U284" s="292"/>
      <c r="V284" s="292"/>
      <c r="W284" s="292"/>
      <c r="X284" s="292"/>
      <c r="Y284" s="292"/>
      <c r="Z284" s="138"/>
      <c r="AA284" s="138"/>
      <c r="AB284" s="138"/>
      <c r="AC284" s="138"/>
    </row>
    <row r="285" spans="1:29" ht="9.75" customHeight="1">
      <c r="A285" s="135"/>
      <c r="B285" s="138"/>
      <c r="C285" s="138"/>
      <c r="D285" s="293"/>
      <c r="E285" s="293"/>
      <c r="F285" s="293"/>
      <c r="G285" s="293"/>
      <c r="H285" s="293"/>
      <c r="I285" s="293"/>
      <c r="J285" s="294"/>
      <c r="K285" s="138"/>
      <c r="L285" s="136"/>
      <c r="M285" s="1" t="s">
        <v>109</v>
      </c>
      <c r="N285" s="141"/>
      <c r="P285" s="138"/>
      <c r="Q285" s="138"/>
      <c r="R285" s="138"/>
      <c r="S285" s="292"/>
      <c r="T285" s="292"/>
      <c r="U285" s="292"/>
      <c r="V285" s="292"/>
      <c r="W285" s="292"/>
      <c r="X285" s="292"/>
      <c r="Y285" s="292"/>
      <c r="Z285" s="138"/>
      <c r="AA285" s="138"/>
      <c r="AB285" s="1"/>
      <c r="AC285" s="1"/>
    </row>
    <row r="286" spans="1:29" ht="4.5" customHeight="1">
      <c r="A286" s="97"/>
      <c r="B286" s="98"/>
      <c r="C286" s="98"/>
      <c r="D286" s="98"/>
      <c r="E286" s="98"/>
      <c r="F286" s="98"/>
      <c r="G286" s="98"/>
      <c r="H286" s="98"/>
      <c r="I286" s="98"/>
      <c r="J286" s="144"/>
      <c r="K286" s="98"/>
      <c r="L286" s="98"/>
      <c r="M286" s="98"/>
      <c r="N286" s="139"/>
      <c r="P286" s="138"/>
      <c r="Q286" s="138"/>
      <c r="R286" s="138"/>
      <c r="S286" s="138"/>
      <c r="T286" s="138"/>
      <c r="U286" s="138"/>
      <c r="V286" s="138"/>
      <c r="W286" s="138"/>
      <c r="X286" s="138"/>
      <c r="Y286" s="138"/>
      <c r="Z286" s="138"/>
      <c r="AA286" s="138"/>
      <c r="AB286" s="138"/>
      <c r="AC286" s="138"/>
    </row>
    <row r="287" spans="13:29" ht="4.5" customHeight="1">
      <c r="M287" s="138"/>
      <c r="N287" s="63"/>
      <c r="P287" s="138"/>
      <c r="Q287" s="138"/>
      <c r="R287" s="138"/>
      <c r="S287" s="138"/>
      <c r="T287" s="138"/>
      <c r="U287" s="138"/>
      <c r="V287" s="138"/>
      <c r="W287" s="138"/>
      <c r="X287" s="138"/>
      <c r="Y287" s="138"/>
      <c r="Z287" s="138"/>
      <c r="AA287" s="138"/>
      <c r="AB287" s="138"/>
      <c r="AC287" s="138"/>
    </row>
    <row r="288" spans="1:29" ht="4.5" customHeight="1">
      <c r="A288" s="95"/>
      <c r="B288" s="96"/>
      <c r="C288" s="96"/>
      <c r="D288" s="96"/>
      <c r="E288" s="96"/>
      <c r="F288" s="96"/>
      <c r="G288" s="96"/>
      <c r="H288" s="96"/>
      <c r="I288" s="96"/>
      <c r="J288" s="96"/>
      <c r="K288" s="96"/>
      <c r="L288" s="96"/>
      <c r="M288" s="96"/>
      <c r="N288" s="139"/>
      <c r="P288" s="138"/>
      <c r="Q288" s="138"/>
      <c r="R288" s="138"/>
      <c r="S288" s="138"/>
      <c r="T288" s="138"/>
      <c r="U288" s="138"/>
      <c r="V288" s="138"/>
      <c r="W288" s="138"/>
      <c r="X288" s="138"/>
      <c r="Y288" s="138"/>
      <c r="Z288" s="138"/>
      <c r="AA288" s="138"/>
      <c r="AB288" s="138"/>
      <c r="AC288" s="138"/>
    </row>
    <row r="289" spans="1:29" ht="9.75" customHeight="1">
      <c r="A289" s="135"/>
      <c r="B289" s="136"/>
      <c r="C289" s="137" t="s">
        <v>101</v>
      </c>
      <c r="D289" s="137"/>
      <c r="E289" s="136"/>
      <c r="F289" s="137" t="s">
        <v>102</v>
      </c>
      <c r="G289" s="137"/>
      <c r="H289" s="136"/>
      <c r="I289" s="137" t="s">
        <v>103</v>
      </c>
      <c r="J289" s="137"/>
      <c r="K289" s="137"/>
      <c r="M289" s="138"/>
      <c r="N289" s="139"/>
      <c r="P289" s="138"/>
      <c r="Q289" s="138"/>
      <c r="R289" s="1"/>
      <c r="S289" s="1"/>
      <c r="T289" s="138"/>
      <c r="U289" s="1"/>
      <c r="V289" s="1"/>
      <c r="W289" s="138"/>
      <c r="X289" s="1"/>
      <c r="Y289" s="1"/>
      <c r="Z289" s="1"/>
      <c r="AA289" s="138"/>
      <c r="AB289" s="138"/>
      <c r="AC289" s="138"/>
    </row>
    <row r="290" spans="1:29" ht="4.5" customHeight="1">
      <c r="A290" s="135"/>
      <c r="M290" s="138"/>
      <c r="N290" s="139"/>
      <c r="P290" s="138"/>
      <c r="Q290" s="138"/>
      <c r="R290" s="138"/>
      <c r="S290" s="138"/>
      <c r="T290" s="138"/>
      <c r="U290" s="138"/>
      <c r="V290" s="138"/>
      <c r="W290" s="138"/>
      <c r="X290" s="138"/>
      <c r="Y290" s="138"/>
      <c r="Z290" s="138"/>
      <c r="AA290" s="138"/>
      <c r="AB290" s="138"/>
      <c r="AC290" s="138"/>
    </row>
    <row r="291" spans="1:29" ht="12.75" customHeight="1">
      <c r="A291" s="95"/>
      <c r="B291" s="96"/>
      <c r="C291" s="140" t="s">
        <v>104</v>
      </c>
      <c r="D291" s="140" t="s">
        <v>110</v>
      </c>
      <c r="E291" s="96"/>
      <c r="F291" s="140"/>
      <c r="G291" s="140"/>
      <c r="H291" s="96"/>
      <c r="I291" s="96"/>
      <c r="J291" s="131"/>
      <c r="M291" s="138"/>
      <c r="N291" s="139"/>
      <c r="P291" s="138"/>
      <c r="Q291" s="138"/>
      <c r="R291" s="1"/>
      <c r="S291" s="1"/>
      <c r="T291" s="138"/>
      <c r="U291" s="1"/>
      <c r="V291" s="1"/>
      <c r="W291" s="138"/>
      <c r="X291" s="138"/>
      <c r="Y291" s="138"/>
      <c r="Z291" s="138"/>
      <c r="AA291" s="138"/>
      <c r="AB291" s="138"/>
      <c r="AC291" s="138"/>
    </row>
    <row r="292" spans="1:29" ht="4.5" customHeight="1">
      <c r="A292" s="135"/>
      <c r="B292" s="138"/>
      <c r="C292" s="1"/>
      <c r="D292" s="1"/>
      <c r="E292" s="138"/>
      <c r="F292" s="1"/>
      <c r="G292" s="1"/>
      <c r="H292" s="138"/>
      <c r="I292" s="138"/>
      <c r="J292" s="139"/>
      <c r="M292" s="138"/>
      <c r="N292" s="139"/>
      <c r="P292" s="138"/>
      <c r="Q292" s="138"/>
      <c r="R292" s="1"/>
      <c r="S292" s="1"/>
      <c r="T292" s="138"/>
      <c r="U292" s="1"/>
      <c r="V292" s="1"/>
      <c r="W292" s="138"/>
      <c r="X292" s="138"/>
      <c r="Y292" s="138"/>
      <c r="Z292" s="138"/>
      <c r="AA292" s="138"/>
      <c r="AB292" s="138"/>
      <c r="AC292" s="138"/>
    </row>
    <row r="293" spans="1:29" ht="9.75" customHeight="1">
      <c r="A293" s="135"/>
      <c r="B293" s="138"/>
      <c r="C293" s="287">
        <f>Raster!B38</f>
        <v>96</v>
      </c>
      <c r="D293" s="289" t="str">
        <f>Raster!C38</f>
        <v>Raake, Len</v>
      </c>
      <c r="E293" s="290"/>
      <c r="F293" s="290"/>
      <c r="G293" s="290"/>
      <c r="H293" s="290"/>
      <c r="I293" s="290"/>
      <c r="J293" s="291"/>
      <c r="L293" s="136"/>
      <c r="M293" s="1" t="s">
        <v>106</v>
      </c>
      <c r="N293" s="141"/>
      <c r="P293" s="138"/>
      <c r="Q293" s="138"/>
      <c r="R293" s="287"/>
      <c r="S293" s="309"/>
      <c r="T293" s="310"/>
      <c r="U293" s="310"/>
      <c r="V293" s="310"/>
      <c r="W293" s="310"/>
      <c r="X293" s="310"/>
      <c r="Y293" s="310"/>
      <c r="Z293" s="138"/>
      <c r="AA293" s="138"/>
      <c r="AB293" s="1"/>
      <c r="AC293" s="1"/>
    </row>
    <row r="294" spans="1:29" ht="4.5" customHeight="1">
      <c r="A294" s="135"/>
      <c r="B294" s="138"/>
      <c r="C294" s="288"/>
      <c r="D294" s="290"/>
      <c r="E294" s="290"/>
      <c r="F294" s="290"/>
      <c r="G294" s="290"/>
      <c r="H294" s="290"/>
      <c r="I294" s="290"/>
      <c r="J294" s="291"/>
      <c r="M294" s="138"/>
      <c r="N294" s="139"/>
      <c r="P294" s="138"/>
      <c r="Q294" s="138"/>
      <c r="R294" s="308"/>
      <c r="S294" s="310"/>
      <c r="T294" s="310"/>
      <c r="U294" s="310"/>
      <c r="V294" s="310"/>
      <c r="W294" s="310"/>
      <c r="X294" s="310"/>
      <c r="Y294" s="310"/>
      <c r="Z294" s="138"/>
      <c r="AA294" s="138"/>
      <c r="AB294" s="138"/>
      <c r="AC294" s="138"/>
    </row>
    <row r="295" spans="1:29" ht="9.75" customHeight="1">
      <c r="A295" s="135"/>
      <c r="B295" s="138"/>
      <c r="C295" s="288"/>
      <c r="D295" s="290"/>
      <c r="E295" s="290"/>
      <c r="F295" s="290"/>
      <c r="G295" s="290"/>
      <c r="H295" s="290"/>
      <c r="I295" s="290"/>
      <c r="J295" s="291"/>
      <c r="L295" s="136"/>
      <c r="M295" s="1" t="s">
        <v>107</v>
      </c>
      <c r="N295" s="141"/>
      <c r="P295" s="138"/>
      <c r="Q295" s="138"/>
      <c r="R295" s="308"/>
      <c r="S295" s="310"/>
      <c r="T295" s="310"/>
      <c r="U295" s="310"/>
      <c r="V295" s="310"/>
      <c r="W295" s="310"/>
      <c r="X295" s="310"/>
      <c r="Y295" s="310"/>
      <c r="Z295" s="138"/>
      <c r="AA295" s="138"/>
      <c r="AB295" s="1"/>
      <c r="AC295" s="1"/>
    </row>
    <row r="296" spans="1:29" ht="4.5" customHeight="1">
      <c r="A296" s="135"/>
      <c r="B296" s="138"/>
      <c r="C296" s="288"/>
      <c r="D296" s="290"/>
      <c r="E296" s="290"/>
      <c r="F296" s="290"/>
      <c r="G296" s="290"/>
      <c r="H296" s="290"/>
      <c r="I296" s="290"/>
      <c r="J296" s="291"/>
      <c r="M296" s="138"/>
      <c r="N296" s="139"/>
      <c r="P296" s="138"/>
      <c r="Q296" s="138"/>
      <c r="R296" s="308"/>
      <c r="S296" s="310"/>
      <c r="T296" s="310"/>
      <c r="U296" s="310"/>
      <c r="V296" s="310"/>
      <c r="W296" s="310"/>
      <c r="X296" s="310"/>
      <c r="Y296" s="310"/>
      <c r="Z296" s="138"/>
      <c r="AA296" s="138"/>
      <c r="AB296" s="138"/>
      <c r="AC296" s="138"/>
    </row>
    <row r="297" spans="1:29" ht="9.75" customHeight="1">
      <c r="A297" s="135"/>
      <c r="B297" s="138"/>
      <c r="C297" s="288"/>
      <c r="D297" s="290"/>
      <c r="E297" s="290"/>
      <c r="F297" s="290"/>
      <c r="G297" s="290"/>
      <c r="H297" s="290"/>
      <c r="I297" s="290"/>
      <c r="J297" s="291"/>
      <c r="L297" s="142"/>
      <c r="M297" s="1" t="s">
        <v>107</v>
      </c>
      <c r="N297" s="141"/>
      <c r="P297" s="138"/>
      <c r="Q297" s="138"/>
      <c r="R297" s="308"/>
      <c r="S297" s="310"/>
      <c r="T297" s="310"/>
      <c r="U297" s="310"/>
      <c r="V297" s="310"/>
      <c r="W297" s="310"/>
      <c r="X297" s="310"/>
      <c r="Y297" s="310"/>
      <c r="Z297" s="138"/>
      <c r="AA297" s="138"/>
      <c r="AB297" s="1"/>
      <c r="AC297" s="1"/>
    </row>
    <row r="298" spans="1:29" ht="4.5" customHeight="1">
      <c r="A298" s="97"/>
      <c r="B298" s="98"/>
      <c r="C298" s="98"/>
      <c r="D298" s="98"/>
      <c r="E298" s="98"/>
      <c r="F298" s="98"/>
      <c r="G298" s="98"/>
      <c r="H298" s="98"/>
      <c r="I298" s="98"/>
      <c r="J298" s="139"/>
      <c r="L298" s="96"/>
      <c r="M298" s="143"/>
      <c r="N298" s="141"/>
      <c r="P298" s="138"/>
      <c r="Q298" s="138"/>
      <c r="R298" s="138"/>
      <c r="S298" s="138"/>
      <c r="T298" s="138"/>
      <c r="U298" s="138"/>
      <c r="V298" s="138"/>
      <c r="W298" s="138"/>
      <c r="X298" s="138"/>
      <c r="Y298" s="138"/>
      <c r="Z298" s="138"/>
      <c r="AA298" s="138"/>
      <c r="AB298" s="1"/>
      <c r="AC298" s="1"/>
    </row>
    <row r="299" spans="1:29" ht="12.75" customHeight="1">
      <c r="A299" s="95"/>
      <c r="B299" s="96"/>
      <c r="C299" s="96"/>
      <c r="D299" s="140" t="s">
        <v>108</v>
      </c>
      <c r="E299" s="96"/>
      <c r="F299" s="140"/>
      <c r="G299" s="140"/>
      <c r="H299" s="96"/>
      <c r="I299" s="96"/>
      <c r="J299" s="131"/>
      <c r="K299" s="96"/>
      <c r="L299" s="96"/>
      <c r="M299" s="96"/>
      <c r="N299" s="131"/>
      <c r="P299" s="138"/>
      <c r="Q299" s="138"/>
      <c r="R299" s="138"/>
      <c r="S299" s="1"/>
      <c r="T299" s="138"/>
      <c r="U299" s="1"/>
      <c r="V299" s="1"/>
      <c r="W299" s="138"/>
      <c r="X299" s="138"/>
      <c r="Y299" s="138"/>
      <c r="Z299" s="138"/>
      <c r="AA299" s="138"/>
      <c r="AB299" s="138"/>
      <c r="AC299" s="138"/>
    </row>
    <row r="300" spans="1:29" ht="4.5" customHeight="1">
      <c r="A300" s="135"/>
      <c r="B300" s="138"/>
      <c r="C300" s="138"/>
      <c r="D300" s="138"/>
      <c r="E300" s="138"/>
      <c r="F300" s="138"/>
      <c r="G300" s="138"/>
      <c r="H300" s="138"/>
      <c r="I300" s="138"/>
      <c r="J300" s="139"/>
      <c r="K300" s="138"/>
      <c r="L300" s="138"/>
      <c r="M300" s="138"/>
      <c r="N300" s="139"/>
      <c r="P300" s="138"/>
      <c r="Q300" s="138"/>
      <c r="R300" s="138"/>
      <c r="S300" s="138"/>
      <c r="T300" s="138"/>
      <c r="U300" s="138"/>
      <c r="V300" s="138"/>
      <c r="W300" s="138"/>
      <c r="X300" s="138"/>
      <c r="Y300" s="138"/>
      <c r="Z300" s="138"/>
      <c r="AA300" s="138"/>
      <c r="AB300" s="138"/>
      <c r="AC300" s="138"/>
    </row>
    <row r="301" spans="1:29" ht="9.75" customHeight="1">
      <c r="A301" s="135"/>
      <c r="B301" s="138"/>
      <c r="C301" s="138"/>
      <c r="D301" s="292"/>
      <c r="E301" s="293"/>
      <c r="F301" s="293"/>
      <c r="G301" s="293"/>
      <c r="H301" s="293"/>
      <c r="I301" s="293"/>
      <c r="J301" s="294"/>
      <c r="K301" s="138"/>
      <c r="L301" s="136"/>
      <c r="M301" s="1" t="s">
        <v>106</v>
      </c>
      <c r="N301" s="141"/>
      <c r="P301" s="138"/>
      <c r="Q301" s="138"/>
      <c r="R301" s="138"/>
      <c r="S301" s="292"/>
      <c r="T301" s="292"/>
      <c r="U301" s="292"/>
      <c r="V301" s="292"/>
      <c r="W301" s="292"/>
      <c r="X301" s="292"/>
      <c r="Y301" s="292"/>
      <c r="Z301" s="138"/>
      <c r="AA301" s="138"/>
      <c r="AB301" s="1"/>
      <c r="AC301" s="1"/>
    </row>
    <row r="302" spans="1:29" ht="4.5" customHeight="1">
      <c r="A302" s="135"/>
      <c r="B302" s="138"/>
      <c r="C302" s="138"/>
      <c r="D302" s="293"/>
      <c r="E302" s="293"/>
      <c r="F302" s="293"/>
      <c r="G302" s="293"/>
      <c r="H302" s="293"/>
      <c r="I302" s="293"/>
      <c r="J302" s="294"/>
      <c r="K302" s="138"/>
      <c r="L302" s="138"/>
      <c r="M302" s="138"/>
      <c r="N302" s="139"/>
      <c r="P302" s="138"/>
      <c r="Q302" s="138"/>
      <c r="R302" s="138"/>
      <c r="S302" s="292"/>
      <c r="T302" s="292"/>
      <c r="U302" s="292"/>
      <c r="V302" s="292"/>
      <c r="W302" s="292"/>
      <c r="X302" s="292"/>
      <c r="Y302" s="292"/>
      <c r="Z302" s="138"/>
      <c r="AA302" s="138"/>
      <c r="AB302" s="138"/>
      <c r="AC302" s="138"/>
    </row>
    <row r="303" spans="1:29" ht="9.75" customHeight="1">
      <c r="A303" s="135"/>
      <c r="B303" s="138"/>
      <c r="C303" s="138"/>
      <c r="D303" s="293"/>
      <c r="E303" s="293"/>
      <c r="F303" s="293"/>
      <c r="G303" s="293"/>
      <c r="H303" s="293"/>
      <c r="I303" s="293"/>
      <c r="J303" s="294"/>
      <c r="K303" s="138"/>
      <c r="L303" s="136"/>
      <c r="M303" s="1" t="s">
        <v>109</v>
      </c>
      <c r="N303" s="141"/>
      <c r="P303" s="138"/>
      <c r="Q303" s="138"/>
      <c r="R303" s="138"/>
      <c r="S303" s="292"/>
      <c r="T303" s="292"/>
      <c r="U303" s="292"/>
      <c r="V303" s="292"/>
      <c r="W303" s="292"/>
      <c r="X303" s="292"/>
      <c r="Y303" s="292"/>
      <c r="Z303" s="138"/>
      <c r="AA303" s="138"/>
      <c r="AB303" s="1"/>
      <c r="AC303" s="1"/>
    </row>
    <row r="304" spans="1:29" ht="4.5" customHeight="1">
      <c r="A304" s="97"/>
      <c r="B304" s="98"/>
      <c r="C304" s="98"/>
      <c r="D304" s="98"/>
      <c r="E304" s="98"/>
      <c r="F304" s="98"/>
      <c r="G304" s="98"/>
      <c r="H304" s="98"/>
      <c r="I304" s="98"/>
      <c r="J304" s="144"/>
      <c r="K304" s="98"/>
      <c r="L304" s="98"/>
      <c r="M304" s="98"/>
      <c r="N304" s="144"/>
      <c r="P304" s="138"/>
      <c r="Q304" s="138"/>
      <c r="R304" s="138"/>
      <c r="S304" s="138"/>
      <c r="T304" s="138"/>
      <c r="U304" s="138"/>
      <c r="V304" s="138"/>
      <c r="W304" s="138"/>
      <c r="X304" s="138"/>
      <c r="Y304" s="138"/>
      <c r="Z304" s="138"/>
      <c r="AA304" s="138"/>
      <c r="AB304" s="138"/>
      <c r="AC304" s="138"/>
    </row>
    <row r="305" spans="1:29" ht="4.5" customHeight="1">
      <c r="A305" s="138"/>
      <c r="B305" s="138"/>
      <c r="C305" s="138"/>
      <c r="D305" s="138"/>
      <c r="E305" s="138"/>
      <c r="F305" s="138"/>
      <c r="G305" s="138"/>
      <c r="H305" s="138"/>
      <c r="I305" s="138"/>
      <c r="J305" s="138"/>
      <c r="K305" s="138"/>
      <c r="L305" s="138"/>
      <c r="M305" s="138"/>
      <c r="N305" s="138"/>
      <c r="P305" s="138"/>
      <c r="Q305" s="138"/>
      <c r="R305" s="138"/>
      <c r="S305" s="138"/>
      <c r="T305" s="138"/>
      <c r="U305" s="138"/>
      <c r="V305" s="138"/>
      <c r="W305" s="138"/>
      <c r="X305" s="138"/>
      <c r="Y305" s="138"/>
      <c r="Z305" s="138"/>
      <c r="AA305" s="138"/>
      <c r="AB305" s="138"/>
      <c r="AC305" s="138"/>
    </row>
    <row r="306" spans="1:29" ht="12.75" customHeight="1">
      <c r="A306" s="301" t="s">
        <v>111</v>
      </c>
      <c r="B306" s="302"/>
      <c r="C306" s="303"/>
      <c r="D306" s="145" t="s">
        <v>64</v>
      </c>
      <c r="E306" s="146"/>
      <c r="F306" s="146"/>
      <c r="G306" s="146"/>
      <c r="H306" s="146"/>
      <c r="I306" s="146"/>
      <c r="J306" s="146"/>
      <c r="K306" s="146"/>
      <c r="L306" s="146"/>
      <c r="M306" s="146"/>
      <c r="N306" s="147"/>
      <c r="P306" s="286"/>
      <c r="Q306" s="308"/>
      <c r="R306" s="308"/>
      <c r="S306" s="176"/>
      <c r="T306" s="177"/>
      <c r="U306" s="177"/>
      <c r="V306" s="177"/>
      <c r="W306" s="177"/>
      <c r="X306" s="177"/>
      <c r="Y306" s="177"/>
      <c r="Z306" s="177"/>
      <c r="AA306" s="177"/>
      <c r="AB306" s="177"/>
      <c r="AC306" s="177"/>
    </row>
    <row r="307" spans="1:29" ht="12.75" customHeight="1">
      <c r="A307" s="304"/>
      <c r="B307" s="305"/>
      <c r="C307" s="306"/>
      <c r="D307" s="148" t="s">
        <v>66</v>
      </c>
      <c r="E307" s="149" t="s">
        <v>67</v>
      </c>
      <c r="F307" s="147"/>
      <c r="G307" s="150" t="s">
        <v>68</v>
      </c>
      <c r="H307" s="149" t="s">
        <v>69</v>
      </c>
      <c r="I307" s="151"/>
      <c r="J307" s="150" t="s">
        <v>70</v>
      </c>
      <c r="K307" s="149" t="s">
        <v>112</v>
      </c>
      <c r="L307" s="146"/>
      <c r="M307" s="147"/>
      <c r="N307" s="150" t="s">
        <v>113</v>
      </c>
      <c r="P307" s="308"/>
      <c r="Q307" s="308"/>
      <c r="R307" s="308"/>
      <c r="S307" s="178"/>
      <c r="T307" s="179"/>
      <c r="U307" s="177"/>
      <c r="V307" s="178"/>
      <c r="W307" s="179"/>
      <c r="X307" s="179"/>
      <c r="Y307" s="186"/>
      <c r="Z307" s="187"/>
      <c r="AA307" s="188"/>
      <c r="AB307" s="188"/>
      <c r="AC307" s="186"/>
    </row>
    <row r="308" spans="1:29" ht="18" customHeight="1">
      <c r="A308" s="95"/>
      <c r="B308" s="152">
        <v>1</v>
      </c>
      <c r="C308" s="152"/>
      <c r="D308" s="142"/>
      <c r="E308" s="96"/>
      <c r="F308" s="131"/>
      <c r="G308" s="131"/>
      <c r="H308" s="96"/>
      <c r="I308" s="131"/>
      <c r="J308" s="131"/>
      <c r="K308" s="153"/>
      <c r="L308" s="153"/>
      <c r="M308" s="154"/>
      <c r="N308" s="154"/>
      <c r="P308" s="138"/>
      <c r="Q308" s="180"/>
      <c r="R308" s="180"/>
      <c r="S308" s="138"/>
      <c r="T308" s="138"/>
      <c r="U308" s="138"/>
      <c r="V308" s="138"/>
      <c r="W308" s="138"/>
      <c r="X308" s="138"/>
      <c r="Y308" s="181"/>
      <c r="Z308" s="181"/>
      <c r="AA308" s="181"/>
      <c r="AB308" s="181"/>
      <c r="AC308" s="181"/>
    </row>
    <row r="309" spans="1:29" ht="18" customHeight="1">
      <c r="A309" s="155"/>
      <c r="B309" s="156">
        <v>2</v>
      </c>
      <c r="C309" s="156"/>
      <c r="D309" s="136"/>
      <c r="E309" s="63"/>
      <c r="F309" s="157"/>
      <c r="G309" s="157"/>
      <c r="H309" s="63"/>
      <c r="I309" s="157"/>
      <c r="J309" s="157"/>
      <c r="K309" s="158"/>
      <c r="L309" s="158"/>
      <c r="M309" s="159"/>
      <c r="N309" s="159"/>
      <c r="P309" s="138"/>
      <c r="Q309" s="180"/>
      <c r="R309" s="180"/>
      <c r="S309" s="138"/>
      <c r="T309" s="138"/>
      <c r="U309" s="138"/>
      <c r="V309" s="138"/>
      <c r="W309" s="138"/>
      <c r="X309" s="138"/>
      <c r="Y309" s="181"/>
      <c r="Z309" s="181"/>
      <c r="AA309" s="181"/>
      <c r="AB309" s="181"/>
      <c r="AC309" s="181"/>
    </row>
    <row r="310" spans="1:29" ht="9" customHeight="1">
      <c r="A310" s="96"/>
      <c r="B310" s="96"/>
      <c r="C310" s="96"/>
      <c r="D310" s="96"/>
      <c r="E310" s="96"/>
      <c r="F310" s="96"/>
      <c r="G310" s="96"/>
      <c r="H310" s="96"/>
      <c r="I310" s="96"/>
      <c r="J310" s="96"/>
      <c r="K310" s="96"/>
      <c r="L310" s="96"/>
      <c r="M310" s="96"/>
      <c r="N310" s="96"/>
      <c r="P310" s="138"/>
      <c r="Q310" s="138"/>
      <c r="R310" s="138"/>
      <c r="S310" s="138"/>
      <c r="T310" s="138"/>
      <c r="U310" s="138"/>
      <c r="V310" s="138"/>
      <c r="W310" s="138"/>
      <c r="X310" s="138"/>
      <c r="Y310" s="138"/>
      <c r="Z310" s="138"/>
      <c r="AA310" s="138"/>
      <c r="AB310" s="138"/>
      <c r="AC310" s="138"/>
    </row>
    <row r="311" spans="2:29" ht="18" customHeight="1">
      <c r="B311" s="160" t="s">
        <v>114</v>
      </c>
      <c r="D311" s="161"/>
      <c r="E311" s="161"/>
      <c r="F311" s="161"/>
      <c r="G311" s="161"/>
      <c r="I311" s="160" t="s">
        <v>115</v>
      </c>
      <c r="J311" s="161"/>
      <c r="K311" s="162" t="s">
        <v>48</v>
      </c>
      <c r="L311" s="161"/>
      <c r="M311" s="161"/>
      <c r="N311" s="162" t="s">
        <v>116</v>
      </c>
      <c r="P311" s="138"/>
      <c r="Q311" s="182"/>
      <c r="R311" s="138"/>
      <c r="S311" s="138"/>
      <c r="T311" s="138"/>
      <c r="U311" s="138"/>
      <c r="V311" s="138"/>
      <c r="W311" s="138"/>
      <c r="X311" s="182"/>
      <c r="Y311" s="138"/>
      <c r="Z311" s="173"/>
      <c r="AA311" s="138"/>
      <c r="AB311" s="138"/>
      <c r="AC311" s="173"/>
    </row>
    <row r="312" spans="16:29" ht="9.75" customHeight="1">
      <c r="P312" s="138"/>
      <c r="Q312" s="138"/>
      <c r="R312" s="138"/>
      <c r="S312" s="138"/>
      <c r="T312" s="138"/>
      <c r="U312" s="138"/>
      <c r="V312" s="138"/>
      <c r="W312" s="138"/>
      <c r="X312" s="138"/>
      <c r="Y312" s="138"/>
      <c r="Z312" s="138"/>
      <c r="AA312" s="138"/>
      <c r="AB312" s="138"/>
      <c r="AC312" s="138"/>
    </row>
    <row r="313" spans="1:29" ht="9.75" customHeight="1">
      <c r="A313" s="163" t="s">
        <v>117</v>
      </c>
      <c r="B313" s="146"/>
      <c r="C313" s="146"/>
      <c r="D313" s="146"/>
      <c r="E313" s="146"/>
      <c r="F313" s="146"/>
      <c r="G313" s="146"/>
      <c r="H313" s="164" t="s">
        <v>118</v>
      </c>
      <c r="I313" s="146"/>
      <c r="J313" s="146"/>
      <c r="K313" s="146"/>
      <c r="L313" s="146"/>
      <c r="M313" s="146"/>
      <c r="N313" s="147"/>
      <c r="P313" s="183"/>
      <c r="Q313" s="177"/>
      <c r="R313" s="177"/>
      <c r="S313" s="177"/>
      <c r="T313" s="177"/>
      <c r="U313" s="177"/>
      <c r="V313" s="177"/>
      <c r="W313" s="184"/>
      <c r="X313" s="177"/>
      <c r="Y313" s="177"/>
      <c r="Z313" s="177"/>
      <c r="AA313" s="177"/>
      <c r="AB313" s="177"/>
      <c r="AC313" s="177"/>
    </row>
    <row r="314" spans="1:29" ht="15.75" customHeight="1">
      <c r="A314" s="165"/>
      <c r="B314" s="298"/>
      <c r="C314" s="299"/>
      <c r="D314" s="299"/>
      <c r="E314" s="299"/>
      <c r="F314" s="299"/>
      <c r="G314" s="300"/>
      <c r="H314" s="166"/>
      <c r="I314" s="138"/>
      <c r="J314" s="138"/>
      <c r="K314" s="138"/>
      <c r="L314" s="138"/>
      <c r="M314" s="138"/>
      <c r="N314" s="139"/>
      <c r="P314" s="1"/>
      <c r="Q314" s="292"/>
      <c r="R314" s="307"/>
      <c r="S314" s="307"/>
      <c r="T314" s="307"/>
      <c r="U314" s="307"/>
      <c r="V314" s="307"/>
      <c r="W314" s="184"/>
      <c r="X314" s="138"/>
      <c r="Y314" s="138"/>
      <c r="Z314" s="138"/>
      <c r="AA314" s="138"/>
      <c r="AB314" s="138"/>
      <c r="AC314" s="138"/>
    </row>
    <row r="315" spans="1:29" ht="9.75" customHeight="1">
      <c r="A315" s="167" t="s">
        <v>119</v>
      </c>
      <c r="B315" s="96"/>
      <c r="C315" s="96"/>
      <c r="D315" s="96"/>
      <c r="E315" s="96"/>
      <c r="F315" s="96"/>
      <c r="G315" s="131"/>
      <c r="H315" s="168" t="s">
        <v>120</v>
      </c>
      <c r="I315" s="63"/>
      <c r="J315" s="157"/>
      <c r="K315" s="63"/>
      <c r="L315" s="169" t="s">
        <v>121</v>
      </c>
      <c r="M315" s="63"/>
      <c r="N315" s="157"/>
      <c r="P315" s="1"/>
      <c r="Q315" s="138"/>
      <c r="R315" s="138"/>
      <c r="S315" s="138"/>
      <c r="T315" s="138"/>
      <c r="U315" s="138"/>
      <c r="V315" s="138"/>
      <c r="W315" s="185"/>
      <c r="X315" s="138"/>
      <c r="Y315" s="138"/>
      <c r="Z315" s="138"/>
      <c r="AA315" s="185"/>
      <c r="AB315" s="138"/>
      <c r="AC315" s="138"/>
    </row>
    <row r="316" spans="1:29" ht="19.5" customHeight="1">
      <c r="A316" s="97"/>
      <c r="B316" s="298"/>
      <c r="C316" s="299"/>
      <c r="D316" s="299"/>
      <c r="E316" s="299"/>
      <c r="F316" s="299"/>
      <c r="G316" s="300"/>
      <c r="H316" s="97"/>
      <c r="I316" s="98"/>
      <c r="J316" s="157"/>
      <c r="K316" s="98"/>
      <c r="L316" s="98"/>
      <c r="M316" s="98"/>
      <c r="N316" s="144"/>
      <c r="P316" s="138"/>
      <c r="Q316" s="292"/>
      <c r="R316" s="307"/>
      <c r="S316" s="307"/>
      <c r="T316" s="307"/>
      <c r="U316" s="307"/>
      <c r="V316" s="307"/>
      <c r="W316" s="138"/>
      <c r="X316" s="138"/>
      <c r="Y316" s="138"/>
      <c r="Z316" s="138"/>
      <c r="AA316" s="138"/>
      <c r="AB316" s="138"/>
      <c r="AC316" s="138"/>
    </row>
    <row r="317" spans="1:29" ht="12.75" customHeight="1">
      <c r="A317" t="str">
        <f>$A$52</f>
        <v>Offenburg</v>
      </c>
      <c r="M317" s="311">
        <f>$M$52</f>
        <v>40677</v>
      </c>
      <c r="N317" s="270"/>
      <c r="P317" s="138"/>
      <c r="Q317" s="138"/>
      <c r="R317" s="138"/>
      <c r="S317" s="138"/>
      <c r="T317" s="138"/>
      <c r="U317" s="138"/>
      <c r="V317" s="138"/>
      <c r="W317" s="138"/>
      <c r="X317" s="138"/>
      <c r="Y317" s="138"/>
      <c r="Z317" s="138"/>
      <c r="AA317" s="138"/>
      <c r="AB317" s="314"/>
      <c r="AC317" s="315"/>
    </row>
    <row r="318" ht="12.75" customHeight="1"/>
    <row r="319" spans="1:29" ht="24" customHeight="1">
      <c r="A319" s="128" t="s">
        <v>124</v>
      </c>
      <c r="B319" s="129"/>
      <c r="C319" s="129"/>
      <c r="D319" s="129"/>
      <c r="E319" s="129"/>
      <c r="F319" s="129"/>
      <c r="G319" s="129"/>
      <c r="H319" s="129"/>
      <c r="I319" s="129"/>
      <c r="J319" s="129"/>
      <c r="K319" s="129"/>
      <c r="L319" s="129"/>
      <c r="M319" s="129"/>
      <c r="N319" s="129"/>
      <c r="P319" s="128" t="str">
        <f>A319</f>
        <v>Schiedrichterzettel - Runde 4</v>
      </c>
      <c r="Q319" s="129"/>
      <c r="R319" s="129"/>
      <c r="S319" s="129"/>
      <c r="T319" s="129"/>
      <c r="U319" s="129"/>
      <c r="V319" s="129"/>
      <c r="W319" s="129"/>
      <c r="X319" s="129"/>
      <c r="Y319" s="129"/>
      <c r="Z319" s="129"/>
      <c r="AA319" s="129"/>
      <c r="AB319" s="129"/>
      <c r="AC319" s="129"/>
    </row>
    <row r="320" spans="1:29" ht="15.75" customHeight="1">
      <c r="A320" s="130" t="s">
        <v>97</v>
      </c>
      <c r="B320" s="96"/>
      <c r="C320" s="96"/>
      <c r="D320" s="131"/>
      <c r="E320" s="132" t="s">
        <v>98</v>
      </c>
      <c r="F320" s="96"/>
      <c r="G320" s="131"/>
      <c r="H320" s="130" t="s">
        <v>99</v>
      </c>
      <c r="I320" s="96"/>
      <c r="J320" s="132"/>
      <c r="K320" s="131"/>
      <c r="L320" s="132" t="s">
        <v>100</v>
      </c>
      <c r="M320" s="96"/>
      <c r="N320" s="131"/>
      <c r="P320" s="130" t="s">
        <v>97</v>
      </c>
      <c r="Q320" s="96"/>
      <c r="R320" s="96"/>
      <c r="S320" s="131"/>
      <c r="T320" s="132" t="s">
        <v>98</v>
      </c>
      <c r="U320" s="96"/>
      <c r="V320" s="131"/>
      <c r="W320" s="130" t="s">
        <v>99</v>
      </c>
      <c r="X320" s="96"/>
      <c r="Y320" s="132"/>
      <c r="Z320" s="131"/>
      <c r="AA320" s="132" t="s">
        <v>100</v>
      </c>
      <c r="AB320" s="96"/>
      <c r="AC320" s="131"/>
    </row>
    <row r="321" spans="1:29" ht="18" customHeight="1">
      <c r="A321" s="97"/>
      <c r="B321" s="98"/>
      <c r="C321" s="284">
        <f>$C$3</f>
        <v>40677</v>
      </c>
      <c r="D321" s="281"/>
      <c r="E321" s="98"/>
      <c r="F321" s="280"/>
      <c r="G321" s="281"/>
      <c r="H321" s="282" t="str">
        <f>$H$3</f>
        <v>Gruppe D</v>
      </c>
      <c r="I321" s="283"/>
      <c r="J321" s="283"/>
      <c r="K321" s="281"/>
      <c r="L321" s="282"/>
      <c r="M321" s="283"/>
      <c r="N321" s="281"/>
      <c r="P321" s="97"/>
      <c r="Q321" s="98"/>
      <c r="R321" s="284">
        <f>$C$3</f>
        <v>40677</v>
      </c>
      <c r="S321" s="281"/>
      <c r="T321" s="98"/>
      <c r="U321" s="280"/>
      <c r="V321" s="281"/>
      <c r="W321" s="282" t="str">
        <f>$H$3</f>
        <v>Gruppe D</v>
      </c>
      <c r="X321" s="283"/>
      <c r="Y321" s="283"/>
      <c r="Z321" s="281"/>
      <c r="AA321" s="282"/>
      <c r="AB321" s="283"/>
      <c r="AC321" s="281"/>
    </row>
    <row r="322" spans="1:29" ht="24.75" customHeight="1">
      <c r="A322" s="134"/>
      <c r="B322" s="133" t="str">
        <f>$B$4</f>
        <v>BaWü JG-RLT Top24</v>
      </c>
      <c r="L322" s="295" t="str">
        <f>$L$4</f>
        <v>Jungen U12</v>
      </c>
      <c r="M322" s="295"/>
      <c r="N322" s="295"/>
      <c r="P322" s="134"/>
      <c r="Q322" s="133" t="str">
        <f>$B$4</f>
        <v>BaWü JG-RLT Top24</v>
      </c>
      <c r="AA322" s="295" t="str">
        <f>$L$4</f>
        <v>Jungen U12</v>
      </c>
      <c r="AB322" s="295"/>
      <c r="AC322" s="295"/>
    </row>
    <row r="323" spans="1:29" ht="4.5" customHeight="1">
      <c r="A323" s="95"/>
      <c r="B323" s="96"/>
      <c r="C323" s="96"/>
      <c r="D323" s="96"/>
      <c r="E323" s="96"/>
      <c r="F323" s="96"/>
      <c r="G323" s="96"/>
      <c r="H323" s="96"/>
      <c r="I323" s="96"/>
      <c r="J323" s="96"/>
      <c r="K323" s="96"/>
      <c r="L323" s="96"/>
      <c r="M323" s="96"/>
      <c r="N323" s="131"/>
      <c r="P323" s="95"/>
      <c r="Q323" s="96"/>
      <c r="R323" s="96"/>
      <c r="S323" s="96"/>
      <c r="T323" s="96"/>
      <c r="U323" s="96"/>
      <c r="V323" s="96"/>
      <c r="W323" s="96"/>
      <c r="X323" s="96"/>
      <c r="Y323" s="96"/>
      <c r="Z323" s="96"/>
      <c r="AA323" s="96"/>
      <c r="AB323" s="96"/>
      <c r="AC323" s="131"/>
    </row>
    <row r="324" spans="1:29" ht="9.75" customHeight="1">
      <c r="A324" s="135"/>
      <c r="B324" s="136"/>
      <c r="C324" s="137" t="s">
        <v>101</v>
      </c>
      <c r="D324" s="137"/>
      <c r="E324" s="136"/>
      <c r="F324" s="137" t="s">
        <v>102</v>
      </c>
      <c r="G324" s="137"/>
      <c r="H324" s="136"/>
      <c r="I324" s="137" t="s">
        <v>103</v>
      </c>
      <c r="J324" s="137"/>
      <c r="K324" s="137"/>
      <c r="M324" s="138"/>
      <c r="N324" s="139"/>
      <c r="P324" s="135"/>
      <c r="Q324" s="136"/>
      <c r="R324" s="137" t="s">
        <v>101</v>
      </c>
      <c r="S324" s="137"/>
      <c r="T324" s="136"/>
      <c r="U324" s="137" t="s">
        <v>102</v>
      </c>
      <c r="V324" s="137"/>
      <c r="W324" s="136"/>
      <c r="X324" s="137" t="s">
        <v>103</v>
      </c>
      <c r="Y324" s="137"/>
      <c r="Z324" s="137"/>
      <c r="AB324" s="138"/>
      <c r="AC324" s="139"/>
    </row>
    <row r="325" spans="1:29" ht="4.5" customHeight="1">
      <c r="A325" s="135"/>
      <c r="M325" s="138"/>
      <c r="N325" s="139"/>
      <c r="P325" s="135"/>
      <c r="AB325" s="138"/>
      <c r="AC325" s="139"/>
    </row>
    <row r="326" spans="1:29" ht="12.75" customHeight="1">
      <c r="A326" s="95"/>
      <c r="B326" s="96"/>
      <c r="C326" s="140" t="s">
        <v>104</v>
      </c>
      <c r="D326" s="140" t="s">
        <v>105</v>
      </c>
      <c r="E326" s="96"/>
      <c r="F326" s="140"/>
      <c r="G326" s="140"/>
      <c r="H326" s="96"/>
      <c r="I326" s="96"/>
      <c r="J326" s="131"/>
      <c r="M326" s="138"/>
      <c r="N326" s="139"/>
      <c r="P326" s="95"/>
      <c r="Q326" s="96"/>
      <c r="R326" s="140" t="s">
        <v>104</v>
      </c>
      <c r="S326" s="140" t="s">
        <v>105</v>
      </c>
      <c r="T326" s="96"/>
      <c r="U326" s="140"/>
      <c r="V326" s="140"/>
      <c r="W326" s="96"/>
      <c r="X326" s="96"/>
      <c r="Y326" s="131"/>
      <c r="AB326" s="138"/>
      <c r="AC326" s="139"/>
    </row>
    <row r="327" spans="1:29" ht="4.5" customHeight="1">
      <c r="A327" s="135"/>
      <c r="B327" s="138"/>
      <c r="C327" s="1"/>
      <c r="D327" s="1"/>
      <c r="E327" s="138"/>
      <c r="F327" s="1"/>
      <c r="G327" s="1"/>
      <c r="H327" s="138"/>
      <c r="I327" s="138"/>
      <c r="J327" s="139"/>
      <c r="M327" s="138"/>
      <c r="N327" s="139"/>
      <c r="P327" s="135"/>
      <c r="Q327" s="138"/>
      <c r="R327" s="1"/>
      <c r="S327" s="1"/>
      <c r="T327" s="138"/>
      <c r="U327" s="1"/>
      <c r="V327" s="1"/>
      <c r="W327" s="138"/>
      <c r="X327" s="138"/>
      <c r="Y327" s="139"/>
      <c r="AB327" s="138"/>
      <c r="AC327" s="139"/>
    </row>
    <row r="328" spans="1:29" ht="9.75" customHeight="1">
      <c r="A328" s="135"/>
      <c r="B328" s="138"/>
      <c r="C328" s="287">
        <f>Raster!B33</f>
        <v>91</v>
      </c>
      <c r="D328" s="289" t="str">
        <f>Raster!C33</f>
        <v>Blessing, David</v>
      </c>
      <c r="E328" s="290"/>
      <c r="F328" s="290"/>
      <c r="G328" s="290"/>
      <c r="H328" s="290"/>
      <c r="I328" s="290"/>
      <c r="J328" s="291"/>
      <c r="L328" s="136"/>
      <c r="M328" s="1" t="s">
        <v>106</v>
      </c>
      <c r="N328" s="141"/>
      <c r="P328" s="135"/>
      <c r="Q328" s="138"/>
      <c r="R328" s="287">
        <f>Raster!B34</f>
        <v>92</v>
      </c>
      <c r="S328" s="289" t="str">
        <f>Raster!C34</f>
        <v>Reis, Dominik</v>
      </c>
      <c r="T328" s="290"/>
      <c r="U328" s="290"/>
      <c r="V328" s="290"/>
      <c r="W328" s="290"/>
      <c r="X328" s="290"/>
      <c r="Y328" s="291"/>
      <c r="AA328" s="136"/>
      <c r="AB328" s="1" t="s">
        <v>106</v>
      </c>
      <c r="AC328" s="141"/>
    </row>
    <row r="329" spans="1:29" ht="4.5" customHeight="1">
      <c r="A329" s="135"/>
      <c r="B329" s="138"/>
      <c r="C329" s="288"/>
      <c r="D329" s="290"/>
      <c r="E329" s="290"/>
      <c r="F329" s="290"/>
      <c r="G329" s="290"/>
      <c r="H329" s="290"/>
      <c r="I329" s="290"/>
      <c r="J329" s="291"/>
      <c r="M329" s="138"/>
      <c r="N329" s="139"/>
      <c r="P329" s="135"/>
      <c r="Q329" s="138"/>
      <c r="R329" s="288"/>
      <c r="S329" s="290"/>
      <c r="T329" s="290"/>
      <c r="U329" s="290"/>
      <c r="V329" s="290"/>
      <c r="W329" s="290"/>
      <c r="X329" s="290"/>
      <c r="Y329" s="291"/>
      <c r="AB329" s="138"/>
      <c r="AC329" s="139"/>
    </row>
    <row r="330" spans="1:29" ht="9.75" customHeight="1">
      <c r="A330" s="135"/>
      <c r="B330" s="138"/>
      <c r="C330" s="288"/>
      <c r="D330" s="290"/>
      <c r="E330" s="290"/>
      <c r="F330" s="290"/>
      <c r="G330" s="290"/>
      <c r="H330" s="290"/>
      <c r="I330" s="290"/>
      <c r="J330" s="291"/>
      <c r="L330" s="136"/>
      <c r="M330" s="1" t="s">
        <v>107</v>
      </c>
      <c r="N330" s="141"/>
      <c r="P330" s="135"/>
      <c r="Q330" s="138"/>
      <c r="R330" s="288"/>
      <c r="S330" s="290"/>
      <c r="T330" s="290"/>
      <c r="U330" s="290"/>
      <c r="V330" s="290"/>
      <c r="W330" s="290"/>
      <c r="X330" s="290"/>
      <c r="Y330" s="291"/>
      <c r="AA330" s="136"/>
      <c r="AB330" s="1" t="s">
        <v>107</v>
      </c>
      <c r="AC330" s="141"/>
    </row>
    <row r="331" spans="1:29" ht="4.5" customHeight="1">
      <c r="A331" s="135"/>
      <c r="B331" s="138"/>
      <c r="C331" s="288"/>
      <c r="D331" s="290"/>
      <c r="E331" s="290"/>
      <c r="F331" s="290"/>
      <c r="G331" s="290"/>
      <c r="H331" s="290"/>
      <c r="I331" s="290"/>
      <c r="J331" s="291"/>
      <c r="M331" s="138"/>
      <c r="N331" s="139"/>
      <c r="P331" s="135"/>
      <c r="Q331" s="138"/>
      <c r="R331" s="288"/>
      <c r="S331" s="290"/>
      <c r="T331" s="290"/>
      <c r="U331" s="290"/>
      <c r="V331" s="290"/>
      <c r="W331" s="290"/>
      <c r="X331" s="290"/>
      <c r="Y331" s="291"/>
      <c r="AB331" s="138"/>
      <c r="AC331" s="139"/>
    </row>
    <row r="332" spans="1:29" ht="9.75" customHeight="1">
      <c r="A332" s="135"/>
      <c r="B332" s="138"/>
      <c r="C332" s="288"/>
      <c r="D332" s="290"/>
      <c r="E332" s="290"/>
      <c r="F332" s="290"/>
      <c r="G332" s="290"/>
      <c r="H332" s="290"/>
      <c r="I332" s="290"/>
      <c r="J332" s="291"/>
      <c r="L332" s="142"/>
      <c r="M332" s="1" t="s">
        <v>107</v>
      </c>
      <c r="N332" s="141"/>
      <c r="P332" s="135"/>
      <c r="Q332" s="138"/>
      <c r="R332" s="288"/>
      <c r="S332" s="290"/>
      <c r="T332" s="290"/>
      <c r="U332" s="290"/>
      <c r="V332" s="290"/>
      <c r="W332" s="290"/>
      <c r="X332" s="290"/>
      <c r="Y332" s="291"/>
      <c r="AA332" s="142"/>
      <c r="AB332" s="1" t="s">
        <v>107</v>
      </c>
      <c r="AC332" s="141"/>
    </row>
    <row r="333" spans="1:29" ht="4.5" customHeight="1">
      <c r="A333" s="97"/>
      <c r="B333" s="98"/>
      <c r="C333" s="98"/>
      <c r="D333" s="98"/>
      <c r="E333" s="98"/>
      <c r="F333" s="98"/>
      <c r="G333" s="98"/>
      <c r="H333" s="98"/>
      <c r="I333" s="98"/>
      <c r="J333" s="139"/>
      <c r="L333" s="96"/>
      <c r="M333" s="143"/>
      <c r="N333" s="141"/>
      <c r="P333" s="97"/>
      <c r="Q333" s="98"/>
      <c r="R333" s="98"/>
      <c r="S333" s="98"/>
      <c r="T333" s="98"/>
      <c r="U333" s="98"/>
      <c r="V333" s="98"/>
      <c r="W333" s="98"/>
      <c r="X333" s="98"/>
      <c r="Y333" s="139"/>
      <c r="AA333" s="96"/>
      <c r="AB333" s="143"/>
      <c r="AC333" s="141"/>
    </row>
    <row r="334" spans="1:29" ht="12.75" customHeight="1">
      <c r="A334" s="95"/>
      <c r="B334" s="96"/>
      <c r="C334" s="96"/>
      <c r="D334" s="140" t="s">
        <v>108</v>
      </c>
      <c r="E334" s="96"/>
      <c r="F334" s="140"/>
      <c r="G334" s="140"/>
      <c r="H334" s="96"/>
      <c r="I334" s="96"/>
      <c r="J334" s="131"/>
      <c r="K334" s="96"/>
      <c r="L334" s="96"/>
      <c r="M334" s="96"/>
      <c r="N334" s="131"/>
      <c r="P334" s="95"/>
      <c r="Q334" s="96"/>
      <c r="R334" s="96"/>
      <c r="S334" s="140" t="s">
        <v>108</v>
      </c>
      <c r="T334" s="96"/>
      <c r="U334" s="140"/>
      <c r="V334" s="140"/>
      <c r="W334" s="96"/>
      <c r="X334" s="96"/>
      <c r="Y334" s="131"/>
      <c r="Z334" s="96"/>
      <c r="AA334" s="96"/>
      <c r="AB334" s="96"/>
      <c r="AC334" s="131"/>
    </row>
    <row r="335" spans="1:29" ht="4.5" customHeight="1">
      <c r="A335" s="135"/>
      <c r="B335" s="138"/>
      <c r="C335" s="138"/>
      <c r="D335" s="138"/>
      <c r="E335" s="138"/>
      <c r="F335" s="138"/>
      <c r="G335" s="138"/>
      <c r="H335" s="138"/>
      <c r="I335" s="138"/>
      <c r="J335" s="139"/>
      <c r="K335" s="138"/>
      <c r="L335" s="138"/>
      <c r="M335" s="138"/>
      <c r="N335" s="139"/>
      <c r="P335" s="135"/>
      <c r="Q335" s="138"/>
      <c r="R335" s="138"/>
      <c r="S335" s="138"/>
      <c r="T335" s="138"/>
      <c r="U335" s="138"/>
      <c r="V335" s="138"/>
      <c r="W335" s="138"/>
      <c r="X335" s="138"/>
      <c r="Y335" s="139"/>
      <c r="Z335" s="138"/>
      <c r="AA335" s="138"/>
      <c r="AB335" s="138"/>
      <c r="AC335" s="139"/>
    </row>
    <row r="336" spans="1:29" ht="9.75" customHeight="1">
      <c r="A336" s="135"/>
      <c r="B336" s="138"/>
      <c r="C336" s="138"/>
      <c r="D336" s="292"/>
      <c r="E336" s="293"/>
      <c r="F336" s="293"/>
      <c r="G336" s="293"/>
      <c r="H336" s="293"/>
      <c r="I336" s="293"/>
      <c r="J336" s="294"/>
      <c r="K336" s="138"/>
      <c r="L336" s="136"/>
      <c r="M336" s="1" t="s">
        <v>106</v>
      </c>
      <c r="N336" s="141"/>
      <c r="P336" s="135"/>
      <c r="Q336" s="138"/>
      <c r="R336" s="138"/>
      <c r="S336" s="292"/>
      <c r="T336" s="293"/>
      <c r="U336" s="293"/>
      <c r="V336" s="293"/>
      <c r="W336" s="293"/>
      <c r="X336" s="293"/>
      <c r="Y336" s="294"/>
      <c r="Z336" s="138"/>
      <c r="AA336" s="136"/>
      <c r="AB336" s="1" t="s">
        <v>106</v>
      </c>
      <c r="AC336" s="141"/>
    </row>
    <row r="337" spans="1:29" ht="4.5" customHeight="1">
      <c r="A337" s="135"/>
      <c r="B337" s="138"/>
      <c r="C337" s="138"/>
      <c r="D337" s="293"/>
      <c r="E337" s="293"/>
      <c r="F337" s="293"/>
      <c r="G337" s="293"/>
      <c r="H337" s="293"/>
      <c r="I337" s="293"/>
      <c r="J337" s="294"/>
      <c r="K337" s="138"/>
      <c r="L337" s="138"/>
      <c r="M337" s="138"/>
      <c r="N337" s="139"/>
      <c r="P337" s="135"/>
      <c r="Q337" s="138"/>
      <c r="R337" s="138"/>
      <c r="S337" s="293"/>
      <c r="T337" s="293"/>
      <c r="U337" s="293"/>
      <c r="V337" s="293"/>
      <c r="W337" s="293"/>
      <c r="X337" s="293"/>
      <c r="Y337" s="294"/>
      <c r="Z337" s="138"/>
      <c r="AA337" s="138"/>
      <c r="AB337" s="138"/>
      <c r="AC337" s="139"/>
    </row>
    <row r="338" spans="1:29" ht="9.75" customHeight="1">
      <c r="A338" s="135"/>
      <c r="B338" s="138"/>
      <c r="C338" s="138"/>
      <c r="D338" s="293"/>
      <c r="E338" s="293"/>
      <c r="F338" s="293"/>
      <c r="G338" s="293"/>
      <c r="H338" s="293"/>
      <c r="I338" s="293"/>
      <c r="J338" s="294"/>
      <c r="K338" s="138"/>
      <c r="L338" s="136"/>
      <c r="M338" s="1" t="s">
        <v>109</v>
      </c>
      <c r="N338" s="141"/>
      <c r="P338" s="135"/>
      <c r="Q338" s="138"/>
      <c r="R338" s="138"/>
      <c r="S338" s="293"/>
      <c r="T338" s="293"/>
      <c r="U338" s="293"/>
      <c r="V338" s="293"/>
      <c r="W338" s="293"/>
      <c r="X338" s="293"/>
      <c r="Y338" s="294"/>
      <c r="Z338" s="138"/>
      <c r="AA338" s="136"/>
      <c r="AB338" s="1" t="s">
        <v>109</v>
      </c>
      <c r="AC338" s="141"/>
    </row>
    <row r="339" spans="1:29" ht="4.5" customHeight="1">
      <c r="A339" s="97"/>
      <c r="B339" s="98"/>
      <c r="C339" s="98"/>
      <c r="D339" s="98"/>
      <c r="E339" s="98"/>
      <c r="F339" s="98"/>
      <c r="G339" s="98"/>
      <c r="H339" s="98"/>
      <c r="I339" s="98"/>
      <c r="J339" s="144"/>
      <c r="K339" s="98"/>
      <c r="L339" s="98"/>
      <c r="M339" s="98"/>
      <c r="N339" s="139"/>
      <c r="P339" s="97"/>
      <c r="Q339" s="98"/>
      <c r="R339" s="98"/>
      <c r="S339" s="98"/>
      <c r="T339" s="98"/>
      <c r="U339" s="98"/>
      <c r="V339" s="98"/>
      <c r="W339" s="98"/>
      <c r="X339" s="98"/>
      <c r="Y339" s="144"/>
      <c r="Z339" s="98"/>
      <c r="AA339" s="98"/>
      <c r="AB339" s="98"/>
      <c r="AC339" s="139"/>
    </row>
    <row r="340" spans="13:29" ht="4.5" customHeight="1">
      <c r="M340" s="138"/>
      <c r="N340" s="63"/>
      <c r="AB340" s="138"/>
      <c r="AC340" s="63"/>
    </row>
    <row r="341" spans="1:29" ht="4.5" customHeight="1">
      <c r="A341" s="95"/>
      <c r="B341" s="96"/>
      <c r="C341" s="96"/>
      <c r="D341" s="96"/>
      <c r="E341" s="96"/>
      <c r="F341" s="96"/>
      <c r="G341" s="96"/>
      <c r="H341" s="96"/>
      <c r="I341" s="96"/>
      <c r="J341" s="96"/>
      <c r="K341" s="96"/>
      <c r="L341" s="96"/>
      <c r="M341" s="96"/>
      <c r="N341" s="139"/>
      <c r="P341" s="95"/>
      <c r="Q341" s="96"/>
      <c r="R341" s="96"/>
      <c r="S341" s="96"/>
      <c r="T341" s="96"/>
      <c r="U341" s="96"/>
      <c r="V341" s="96"/>
      <c r="W341" s="96"/>
      <c r="X341" s="96"/>
      <c r="Y341" s="96"/>
      <c r="Z341" s="96"/>
      <c r="AA341" s="96"/>
      <c r="AB341" s="96"/>
      <c r="AC341" s="139"/>
    </row>
    <row r="342" spans="1:29" ht="9.75" customHeight="1">
      <c r="A342" s="135"/>
      <c r="B342" s="136"/>
      <c r="C342" s="137" t="s">
        <v>101</v>
      </c>
      <c r="D342" s="137"/>
      <c r="E342" s="136"/>
      <c r="F342" s="137" t="s">
        <v>102</v>
      </c>
      <c r="G342" s="137"/>
      <c r="H342" s="136"/>
      <c r="I342" s="137" t="s">
        <v>103</v>
      </c>
      <c r="J342" s="137"/>
      <c r="K342" s="137"/>
      <c r="M342" s="138"/>
      <c r="N342" s="139"/>
      <c r="P342" s="135"/>
      <c r="Q342" s="136"/>
      <c r="R342" s="137" t="s">
        <v>101</v>
      </c>
      <c r="S342" s="137"/>
      <c r="T342" s="136"/>
      <c r="U342" s="137" t="s">
        <v>102</v>
      </c>
      <c r="V342" s="137"/>
      <c r="W342" s="136"/>
      <c r="X342" s="137" t="s">
        <v>103</v>
      </c>
      <c r="Y342" s="137"/>
      <c r="Z342" s="137"/>
      <c r="AB342" s="138"/>
      <c r="AC342" s="139"/>
    </row>
    <row r="343" spans="1:29" ht="4.5" customHeight="1">
      <c r="A343" s="135"/>
      <c r="M343" s="138"/>
      <c r="N343" s="139"/>
      <c r="P343" s="135"/>
      <c r="AB343" s="138"/>
      <c r="AC343" s="139"/>
    </row>
    <row r="344" spans="1:29" ht="12.75" customHeight="1">
      <c r="A344" s="95"/>
      <c r="B344" s="96"/>
      <c r="C344" s="140" t="s">
        <v>104</v>
      </c>
      <c r="D344" s="140" t="s">
        <v>110</v>
      </c>
      <c r="E344" s="96"/>
      <c r="F344" s="140"/>
      <c r="G344" s="140"/>
      <c r="H344" s="96"/>
      <c r="I344" s="96"/>
      <c r="J344" s="131"/>
      <c r="M344" s="138"/>
      <c r="N344" s="139"/>
      <c r="P344" s="95"/>
      <c r="Q344" s="96"/>
      <c r="R344" s="140" t="s">
        <v>104</v>
      </c>
      <c r="S344" s="140" t="s">
        <v>110</v>
      </c>
      <c r="T344" s="96"/>
      <c r="U344" s="140"/>
      <c r="V344" s="140"/>
      <c r="W344" s="96"/>
      <c r="X344" s="96"/>
      <c r="Y344" s="131"/>
      <c r="AB344" s="138"/>
      <c r="AC344" s="139"/>
    </row>
    <row r="345" spans="1:29" ht="4.5" customHeight="1">
      <c r="A345" s="135"/>
      <c r="B345" s="138"/>
      <c r="C345" s="1"/>
      <c r="D345" s="1"/>
      <c r="E345" s="138"/>
      <c r="F345" s="1"/>
      <c r="G345" s="1"/>
      <c r="H345" s="138"/>
      <c r="I345" s="138"/>
      <c r="J345" s="139"/>
      <c r="M345" s="138"/>
      <c r="N345" s="139"/>
      <c r="P345" s="135"/>
      <c r="Q345" s="138"/>
      <c r="R345" s="1"/>
      <c r="S345" s="1"/>
      <c r="T345" s="138"/>
      <c r="U345" s="1"/>
      <c r="V345" s="1"/>
      <c r="W345" s="138"/>
      <c r="X345" s="138"/>
      <c r="Y345" s="139"/>
      <c r="AB345" s="138"/>
      <c r="AC345" s="139"/>
    </row>
    <row r="346" spans="1:29" ht="9.75" customHeight="1">
      <c r="A346" s="135"/>
      <c r="B346" s="138"/>
      <c r="C346" s="287">
        <f>Raster!B35</f>
        <v>93</v>
      </c>
      <c r="D346" s="289" t="str">
        <f>Raster!C35</f>
        <v>Arnegger, Nico</v>
      </c>
      <c r="E346" s="290"/>
      <c r="F346" s="290"/>
      <c r="G346" s="290"/>
      <c r="H346" s="290"/>
      <c r="I346" s="290"/>
      <c r="J346" s="291"/>
      <c r="L346" s="136"/>
      <c r="M346" s="1" t="s">
        <v>106</v>
      </c>
      <c r="N346" s="141"/>
      <c r="P346" s="135"/>
      <c r="Q346" s="138"/>
      <c r="R346" s="287">
        <f>Raster!B38</f>
        <v>96</v>
      </c>
      <c r="S346" s="289" t="str">
        <f>Raster!C38</f>
        <v>Raake, Len</v>
      </c>
      <c r="T346" s="290"/>
      <c r="U346" s="290"/>
      <c r="V346" s="290"/>
      <c r="W346" s="290"/>
      <c r="X346" s="290"/>
      <c r="Y346" s="291"/>
      <c r="AA346" s="136"/>
      <c r="AB346" s="1" t="s">
        <v>106</v>
      </c>
      <c r="AC346" s="141"/>
    </row>
    <row r="347" spans="1:29" ht="4.5" customHeight="1">
      <c r="A347" s="135"/>
      <c r="B347" s="138"/>
      <c r="C347" s="288"/>
      <c r="D347" s="290"/>
      <c r="E347" s="290"/>
      <c r="F347" s="290"/>
      <c r="G347" s="290"/>
      <c r="H347" s="290"/>
      <c r="I347" s="290"/>
      <c r="J347" s="291"/>
      <c r="M347" s="138"/>
      <c r="N347" s="139"/>
      <c r="P347" s="135"/>
      <c r="Q347" s="138"/>
      <c r="R347" s="288"/>
      <c r="S347" s="290"/>
      <c r="T347" s="290"/>
      <c r="U347" s="290"/>
      <c r="V347" s="290"/>
      <c r="W347" s="290"/>
      <c r="X347" s="290"/>
      <c r="Y347" s="291"/>
      <c r="AB347" s="138"/>
      <c r="AC347" s="139"/>
    </row>
    <row r="348" spans="1:29" ht="9.75" customHeight="1">
      <c r="A348" s="135"/>
      <c r="B348" s="138"/>
      <c r="C348" s="288"/>
      <c r="D348" s="290"/>
      <c r="E348" s="290"/>
      <c r="F348" s="290"/>
      <c r="G348" s="290"/>
      <c r="H348" s="290"/>
      <c r="I348" s="290"/>
      <c r="J348" s="291"/>
      <c r="L348" s="136"/>
      <c r="M348" s="1" t="s">
        <v>107</v>
      </c>
      <c r="N348" s="141"/>
      <c r="P348" s="135"/>
      <c r="Q348" s="138"/>
      <c r="R348" s="288"/>
      <c r="S348" s="290"/>
      <c r="T348" s="290"/>
      <c r="U348" s="290"/>
      <c r="V348" s="290"/>
      <c r="W348" s="290"/>
      <c r="X348" s="290"/>
      <c r="Y348" s="291"/>
      <c r="AA348" s="136"/>
      <c r="AB348" s="1" t="s">
        <v>107</v>
      </c>
      <c r="AC348" s="141"/>
    </row>
    <row r="349" spans="1:29" ht="4.5" customHeight="1">
      <c r="A349" s="135"/>
      <c r="B349" s="138"/>
      <c r="C349" s="288"/>
      <c r="D349" s="290"/>
      <c r="E349" s="290"/>
      <c r="F349" s="290"/>
      <c r="G349" s="290"/>
      <c r="H349" s="290"/>
      <c r="I349" s="290"/>
      <c r="J349" s="291"/>
      <c r="M349" s="138"/>
      <c r="N349" s="139"/>
      <c r="P349" s="135"/>
      <c r="Q349" s="138"/>
      <c r="R349" s="288"/>
      <c r="S349" s="290"/>
      <c r="T349" s="290"/>
      <c r="U349" s="290"/>
      <c r="V349" s="290"/>
      <c r="W349" s="290"/>
      <c r="X349" s="290"/>
      <c r="Y349" s="291"/>
      <c r="AB349" s="138"/>
      <c r="AC349" s="139"/>
    </row>
    <row r="350" spans="1:29" ht="9.75" customHeight="1">
      <c r="A350" s="135"/>
      <c r="B350" s="138"/>
      <c r="C350" s="288"/>
      <c r="D350" s="290"/>
      <c r="E350" s="290"/>
      <c r="F350" s="290"/>
      <c r="G350" s="290"/>
      <c r="H350" s="290"/>
      <c r="I350" s="290"/>
      <c r="J350" s="291"/>
      <c r="L350" s="142"/>
      <c r="M350" s="1" t="s">
        <v>107</v>
      </c>
      <c r="N350" s="141"/>
      <c r="P350" s="135"/>
      <c r="Q350" s="138"/>
      <c r="R350" s="288"/>
      <c r="S350" s="290"/>
      <c r="T350" s="290"/>
      <c r="U350" s="290"/>
      <c r="V350" s="290"/>
      <c r="W350" s="290"/>
      <c r="X350" s="290"/>
      <c r="Y350" s="291"/>
      <c r="AA350" s="142"/>
      <c r="AB350" s="1" t="s">
        <v>107</v>
      </c>
      <c r="AC350" s="141"/>
    </row>
    <row r="351" spans="1:29" ht="4.5" customHeight="1">
      <c r="A351" s="97"/>
      <c r="B351" s="98"/>
      <c r="C351" s="98"/>
      <c r="D351" s="98"/>
      <c r="E351" s="98"/>
      <c r="F351" s="98"/>
      <c r="G351" s="98"/>
      <c r="H351" s="98"/>
      <c r="I351" s="98"/>
      <c r="J351" s="139"/>
      <c r="L351" s="96"/>
      <c r="M351" s="143"/>
      <c r="N351" s="141"/>
      <c r="P351" s="97"/>
      <c r="Q351" s="98"/>
      <c r="R351" s="98"/>
      <c r="S351" s="98"/>
      <c r="T351" s="98"/>
      <c r="U351" s="98"/>
      <c r="V351" s="98"/>
      <c r="W351" s="98"/>
      <c r="X351" s="98"/>
      <c r="Y351" s="139"/>
      <c r="AA351" s="96"/>
      <c r="AB351" s="143"/>
      <c r="AC351" s="141"/>
    </row>
    <row r="352" spans="1:29" ht="12.75" customHeight="1">
      <c r="A352" s="95"/>
      <c r="B352" s="96"/>
      <c r="C352" s="96"/>
      <c r="D352" s="140" t="s">
        <v>108</v>
      </c>
      <c r="E352" s="96"/>
      <c r="F352" s="140"/>
      <c r="G352" s="140"/>
      <c r="H352" s="96"/>
      <c r="I352" s="96"/>
      <c r="J352" s="131"/>
      <c r="K352" s="96"/>
      <c r="L352" s="96"/>
      <c r="M352" s="96"/>
      <c r="N352" s="131"/>
      <c r="P352" s="95"/>
      <c r="Q352" s="96"/>
      <c r="R352" s="96"/>
      <c r="S352" s="140" t="s">
        <v>108</v>
      </c>
      <c r="T352" s="96"/>
      <c r="U352" s="140"/>
      <c r="V352" s="140"/>
      <c r="W352" s="96"/>
      <c r="X352" s="96"/>
      <c r="Y352" s="131"/>
      <c r="Z352" s="96"/>
      <c r="AA352" s="96"/>
      <c r="AB352" s="96"/>
      <c r="AC352" s="131"/>
    </row>
    <row r="353" spans="1:29" ht="4.5" customHeight="1">
      <c r="A353" s="135"/>
      <c r="B353" s="138"/>
      <c r="C353" s="138"/>
      <c r="D353" s="138"/>
      <c r="E353" s="138"/>
      <c r="F353" s="138"/>
      <c r="G353" s="138"/>
      <c r="H353" s="138"/>
      <c r="I353" s="138"/>
      <c r="J353" s="139"/>
      <c r="K353" s="138"/>
      <c r="L353" s="138"/>
      <c r="M353" s="138"/>
      <c r="N353" s="139"/>
      <c r="P353" s="135"/>
      <c r="Q353" s="138"/>
      <c r="R353" s="138"/>
      <c r="S353" s="138"/>
      <c r="T353" s="138"/>
      <c r="U353" s="138"/>
      <c r="V353" s="138"/>
      <c r="W353" s="138"/>
      <c r="X353" s="138"/>
      <c r="Y353" s="139"/>
      <c r="Z353" s="138"/>
      <c r="AA353" s="138"/>
      <c r="AB353" s="138"/>
      <c r="AC353" s="139"/>
    </row>
    <row r="354" spans="1:29" ht="9.75" customHeight="1">
      <c r="A354" s="135"/>
      <c r="B354" s="138"/>
      <c r="C354" s="138"/>
      <c r="D354" s="292"/>
      <c r="E354" s="293"/>
      <c r="F354" s="293"/>
      <c r="G354" s="293"/>
      <c r="H354" s="293"/>
      <c r="I354" s="293"/>
      <c r="J354" s="294"/>
      <c r="K354" s="138"/>
      <c r="L354" s="136"/>
      <c r="M354" s="1" t="s">
        <v>106</v>
      </c>
      <c r="N354" s="141"/>
      <c r="P354" s="135"/>
      <c r="Q354" s="138"/>
      <c r="R354" s="138"/>
      <c r="S354" s="292"/>
      <c r="T354" s="293"/>
      <c r="U354" s="293"/>
      <c r="V354" s="293"/>
      <c r="W354" s="293"/>
      <c r="X354" s="293"/>
      <c r="Y354" s="294"/>
      <c r="Z354" s="138"/>
      <c r="AA354" s="136"/>
      <c r="AB354" s="1" t="s">
        <v>106</v>
      </c>
      <c r="AC354" s="141"/>
    </row>
    <row r="355" spans="1:29" ht="4.5" customHeight="1">
      <c r="A355" s="135"/>
      <c r="B355" s="138"/>
      <c r="C355" s="138"/>
      <c r="D355" s="293"/>
      <c r="E355" s="293"/>
      <c r="F355" s="293"/>
      <c r="G355" s="293"/>
      <c r="H355" s="293"/>
      <c r="I355" s="293"/>
      <c r="J355" s="294"/>
      <c r="K355" s="138"/>
      <c r="L355" s="138"/>
      <c r="M355" s="138"/>
      <c r="N355" s="139"/>
      <c r="P355" s="135"/>
      <c r="Q355" s="138"/>
      <c r="R355" s="138"/>
      <c r="S355" s="293"/>
      <c r="T355" s="293"/>
      <c r="U355" s="293"/>
      <c r="V355" s="293"/>
      <c r="W355" s="293"/>
      <c r="X355" s="293"/>
      <c r="Y355" s="294"/>
      <c r="Z355" s="138"/>
      <c r="AA355" s="138"/>
      <c r="AB355" s="138"/>
      <c r="AC355" s="139"/>
    </row>
    <row r="356" spans="1:29" ht="9.75" customHeight="1">
      <c r="A356" s="135"/>
      <c r="B356" s="138"/>
      <c r="C356" s="138"/>
      <c r="D356" s="293"/>
      <c r="E356" s="293"/>
      <c r="F356" s="293"/>
      <c r="G356" s="293"/>
      <c r="H356" s="293"/>
      <c r="I356" s="293"/>
      <c r="J356" s="294"/>
      <c r="K356" s="138"/>
      <c r="L356" s="136"/>
      <c r="M356" s="1" t="s">
        <v>109</v>
      </c>
      <c r="N356" s="141"/>
      <c r="P356" s="135"/>
      <c r="Q356" s="138"/>
      <c r="R356" s="138"/>
      <c r="S356" s="293"/>
      <c r="T356" s="293"/>
      <c r="U356" s="293"/>
      <c r="V356" s="293"/>
      <c r="W356" s="293"/>
      <c r="X356" s="293"/>
      <c r="Y356" s="294"/>
      <c r="Z356" s="138"/>
      <c r="AA356" s="136"/>
      <c r="AB356" s="1" t="s">
        <v>109</v>
      </c>
      <c r="AC356" s="141"/>
    </row>
    <row r="357" spans="1:29" ht="4.5" customHeight="1">
      <c r="A357" s="97"/>
      <c r="B357" s="98"/>
      <c r="C357" s="98"/>
      <c r="D357" s="98"/>
      <c r="E357" s="98"/>
      <c r="F357" s="98"/>
      <c r="G357" s="98"/>
      <c r="H357" s="98"/>
      <c r="I357" s="98"/>
      <c r="J357" s="144"/>
      <c r="K357" s="98"/>
      <c r="L357" s="98"/>
      <c r="M357" s="98"/>
      <c r="N357" s="144"/>
      <c r="P357" s="97"/>
      <c r="Q357" s="98"/>
      <c r="R357" s="98"/>
      <c r="S357" s="98"/>
      <c r="T357" s="98"/>
      <c r="U357" s="98"/>
      <c r="V357" s="98"/>
      <c r="W357" s="98"/>
      <c r="X357" s="98"/>
      <c r="Y357" s="144"/>
      <c r="Z357" s="98"/>
      <c r="AA357" s="98"/>
      <c r="AB357" s="98"/>
      <c r="AC357" s="144"/>
    </row>
    <row r="358" spans="1:29" ht="4.5" customHeight="1">
      <c r="A358" s="138"/>
      <c r="B358" s="138"/>
      <c r="C358" s="138"/>
      <c r="D358" s="138"/>
      <c r="E358" s="138"/>
      <c r="F358" s="138"/>
      <c r="G358" s="138"/>
      <c r="H358" s="138"/>
      <c r="I358" s="138"/>
      <c r="J358" s="138"/>
      <c r="K358" s="138"/>
      <c r="L358" s="138"/>
      <c r="M358" s="138"/>
      <c r="N358" s="138"/>
      <c r="P358" s="138"/>
      <c r="Q358" s="138"/>
      <c r="R358" s="138"/>
      <c r="S358" s="138"/>
      <c r="T358" s="138"/>
      <c r="U358" s="138"/>
      <c r="V358" s="138"/>
      <c r="W358" s="138"/>
      <c r="X358" s="138"/>
      <c r="Y358" s="138"/>
      <c r="Z358" s="138"/>
      <c r="AA358" s="138"/>
      <c r="AB358" s="138"/>
      <c r="AC358" s="138"/>
    </row>
    <row r="359" spans="1:29" ht="12.75" customHeight="1">
      <c r="A359" s="301" t="s">
        <v>111</v>
      </c>
      <c r="B359" s="302"/>
      <c r="C359" s="303"/>
      <c r="D359" s="145" t="s">
        <v>64</v>
      </c>
      <c r="E359" s="146"/>
      <c r="F359" s="146"/>
      <c r="G359" s="146"/>
      <c r="H359" s="146"/>
      <c r="I359" s="146"/>
      <c r="J359" s="146"/>
      <c r="K359" s="146"/>
      <c r="L359" s="146"/>
      <c r="M359" s="146"/>
      <c r="N359" s="147"/>
      <c r="P359" s="301" t="s">
        <v>111</v>
      </c>
      <c r="Q359" s="302"/>
      <c r="R359" s="303"/>
      <c r="S359" s="145" t="s">
        <v>64</v>
      </c>
      <c r="T359" s="146"/>
      <c r="U359" s="146"/>
      <c r="V359" s="146"/>
      <c r="W359" s="146"/>
      <c r="X359" s="146"/>
      <c r="Y359" s="146"/>
      <c r="Z359" s="146"/>
      <c r="AA359" s="146"/>
      <c r="AB359" s="146"/>
      <c r="AC359" s="147"/>
    </row>
    <row r="360" spans="1:29" ht="12.75" customHeight="1">
      <c r="A360" s="304"/>
      <c r="B360" s="305"/>
      <c r="C360" s="306"/>
      <c r="D360" s="148" t="s">
        <v>66</v>
      </c>
      <c r="E360" s="149" t="s">
        <v>67</v>
      </c>
      <c r="F360" s="147"/>
      <c r="G360" s="150" t="s">
        <v>68</v>
      </c>
      <c r="H360" s="149" t="s">
        <v>69</v>
      </c>
      <c r="I360" s="151"/>
      <c r="J360" s="150" t="s">
        <v>70</v>
      </c>
      <c r="K360" s="149" t="s">
        <v>112</v>
      </c>
      <c r="L360" s="146"/>
      <c r="M360" s="147"/>
      <c r="N360" s="150" t="s">
        <v>113</v>
      </c>
      <c r="P360" s="304"/>
      <c r="Q360" s="305"/>
      <c r="R360" s="306"/>
      <c r="S360" s="148" t="s">
        <v>66</v>
      </c>
      <c r="T360" s="149" t="s">
        <v>67</v>
      </c>
      <c r="U360" s="147"/>
      <c r="V360" s="150" t="s">
        <v>68</v>
      </c>
      <c r="W360" s="149" t="s">
        <v>69</v>
      </c>
      <c r="X360" s="151"/>
      <c r="Y360" s="150" t="s">
        <v>70</v>
      </c>
      <c r="Z360" s="149" t="s">
        <v>112</v>
      </c>
      <c r="AA360" s="146"/>
      <c r="AB360" s="147"/>
      <c r="AC360" s="150" t="s">
        <v>113</v>
      </c>
    </row>
    <row r="361" spans="1:29" ht="18" customHeight="1">
      <c r="A361" s="95"/>
      <c r="B361" s="152">
        <v>1</v>
      </c>
      <c r="C361" s="152"/>
      <c r="D361" s="142"/>
      <c r="E361" s="96"/>
      <c r="F361" s="131"/>
      <c r="G361" s="131"/>
      <c r="H361" s="96"/>
      <c r="I361" s="131"/>
      <c r="J361" s="131"/>
      <c r="K361" s="153"/>
      <c r="L361" s="153"/>
      <c r="M361" s="154"/>
      <c r="N361" s="154"/>
      <c r="P361" s="95"/>
      <c r="Q361" s="152">
        <v>1</v>
      </c>
      <c r="R361" s="152"/>
      <c r="S361" s="142"/>
      <c r="T361" s="96"/>
      <c r="U361" s="131"/>
      <c r="V361" s="131"/>
      <c r="W361" s="96"/>
      <c r="X361" s="131"/>
      <c r="Y361" s="131"/>
      <c r="Z361" s="153"/>
      <c r="AA361" s="153"/>
      <c r="AB361" s="154"/>
      <c r="AC361" s="154"/>
    </row>
    <row r="362" spans="1:29" ht="18" customHeight="1">
      <c r="A362" s="155"/>
      <c r="B362" s="156">
        <v>2</v>
      </c>
      <c r="C362" s="156"/>
      <c r="D362" s="136"/>
      <c r="E362" s="63"/>
      <c r="F362" s="157"/>
      <c r="G362" s="157"/>
      <c r="H362" s="63"/>
      <c r="I362" s="157"/>
      <c r="J362" s="157"/>
      <c r="K362" s="158"/>
      <c r="L362" s="158"/>
      <c r="M362" s="159"/>
      <c r="N362" s="159"/>
      <c r="P362" s="155"/>
      <c r="Q362" s="156">
        <v>2</v>
      </c>
      <c r="R362" s="156"/>
      <c r="S362" s="136"/>
      <c r="T362" s="63"/>
      <c r="U362" s="157"/>
      <c r="V362" s="157"/>
      <c r="W362" s="63"/>
      <c r="X362" s="157"/>
      <c r="Y362" s="157"/>
      <c r="Z362" s="158"/>
      <c r="AA362" s="158"/>
      <c r="AB362" s="159"/>
      <c r="AC362" s="159"/>
    </row>
    <row r="363" spans="1:29" ht="9" customHeight="1">
      <c r="A363" s="96"/>
      <c r="B363" s="96"/>
      <c r="C363" s="96"/>
      <c r="D363" s="96"/>
      <c r="E363" s="96"/>
      <c r="F363" s="96"/>
      <c r="G363" s="96"/>
      <c r="H363" s="96"/>
      <c r="I363" s="96"/>
      <c r="J363" s="96"/>
      <c r="K363" s="96"/>
      <c r="L363" s="96"/>
      <c r="M363" s="96"/>
      <c r="N363" s="96"/>
      <c r="P363" s="96"/>
      <c r="Q363" s="96"/>
      <c r="R363" s="96"/>
      <c r="S363" s="96"/>
      <c r="T363" s="96"/>
      <c r="U363" s="96"/>
      <c r="V363" s="96"/>
      <c r="W363" s="96"/>
      <c r="X363" s="96"/>
      <c r="Y363" s="96"/>
      <c r="Z363" s="96"/>
      <c r="AA363" s="96"/>
      <c r="AB363" s="96"/>
      <c r="AC363" s="96"/>
    </row>
    <row r="364" spans="2:29" ht="18" customHeight="1">
      <c r="B364" s="160" t="s">
        <v>114</v>
      </c>
      <c r="D364" s="161"/>
      <c r="E364" s="161"/>
      <c r="F364" s="161"/>
      <c r="G364" s="161"/>
      <c r="I364" s="160" t="s">
        <v>115</v>
      </c>
      <c r="J364" s="161"/>
      <c r="K364" s="162" t="s">
        <v>48</v>
      </c>
      <c r="L364" s="161"/>
      <c r="M364" s="161"/>
      <c r="N364" s="162" t="s">
        <v>116</v>
      </c>
      <c r="Q364" s="160" t="s">
        <v>114</v>
      </c>
      <c r="S364" s="161"/>
      <c r="T364" s="161"/>
      <c r="U364" s="161"/>
      <c r="V364" s="161"/>
      <c r="X364" s="160" t="s">
        <v>115</v>
      </c>
      <c r="Y364" s="161"/>
      <c r="Z364" s="162" t="s">
        <v>48</v>
      </c>
      <c r="AA364" s="161"/>
      <c r="AB364" s="161"/>
      <c r="AC364" s="162" t="s">
        <v>116</v>
      </c>
    </row>
    <row r="365" ht="9.75" customHeight="1"/>
    <row r="366" spans="1:29" ht="9.75" customHeight="1">
      <c r="A366" s="163" t="s">
        <v>117</v>
      </c>
      <c r="B366" s="146"/>
      <c r="C366" s="146"/>
      <c r="D366" s="146"/>
      <c r="E366" s="146"/>
      <c r="F366" s="146"/>
      <c r="G366" s="146"/>
      <c r="H366" s="164" t="s">
        <v>118</v>
      </c>
      <c r="I366" s="146"/>
      <c r="J366" s="146"/>
      <c r="K366" s="146"/>
      <c r="L366" s="146"/>
      <c r="M366" s="146"/>
      <c r="N366" s="147"/>
      <c r="P366" s="163" t="s">
        <v>117</v>
      </c>
      <c r="Q366" s="146"/>
      <c r="R366" s="146"/>
      <c r="S366" s="146"/>
      <c r="T366" s="146"/>
      <c r="U366" s="146"/>
      <c r="V366" s="146"/>
      <c r="W366" s="164" t="s">
        <v>118</v>
      </c>
      <c r="X366" s="146"/>
      <c r="Y366" s="146"/>
      <c r="Z366" s="146"/>
      <c r="AA366" s="146"/>
      <c r="AB366" s="146"/>
      <c r="AC366" s="147"/>
    </row>
    <row r="367" spans="1:29" ht="15.75" customHeight="1">
      <c r="A367" s="165"/>
      <c r="B367" s="298"/>
      <c r="C367" s="299"/>
      <c r="D367" s="299"/>
      <c r="E367" s="299"/>
      <c r="F367" s="299"/>
      <c r="G367" s="300"/>
      <c r="H367" s="166"/>
      <c r="I367" s="138"/>
      <c r="J367" s="138"/>
      <c r="K367" s="138"/>
      <c r="L367" s="138"/>
      <c r="M367" s="138"/>
      <c r="N367" s="139"/>
      <c r="P367" s="165"/>
      <c r="Q367" s="298"/>
      <c r="R367" s="299"/>
      <c r="S367" s="299"/>
      <c r="T367" s="299"/>
      <c r="U367" s="299"/>
      <c r="V367" s="300"/>
      <c r="W367" s="166"/>
      <c r="X367" s="138"/>
      <c r="Y367" s="138"/>
      <c r="Z367" s="138"/>
      <c r="AA367" s="138"/>
      <c r="AB367" s="138"/>
      <c r="AC367" s="139"/>
    </row>
    <row r="368" spans="1:29" ht="9.75" customHeight="1">
      <c r="A368" s="167" t="s">
        <v>119</v>
      </c>
      <c r="B368" s="96"/>
      <c r="C368" s="96"/>
      <c r="D368" s="96"/>
      <c r="E368" s="96"/>
      <c r="F368" s="96"/>
      <c r="G368" s="131"/>
      <c r="H368" s="168" t="s">
        <v>120</v>
      </c>
      <c r="I368" s="63"/>
      <c r="J368" s="157"/>
      <c r="K368" s="63"/>
      <c r="L368" s="169" t="s">
        <v>121</v>
      </c>
      <c r="M368" s="63"/>
      <c r="N368" s="157"/>
      <c r="P368" s="167" t="s">
        <v>119</v>
      </c>
      <c r="Q368" s="96"/>
      <c r="R368" s="96"/>
      <c r="S368" s="96"/>
      <c r="T368" s="96"/>
      <c r="U368" s="96"/>
      <c r="V368" s="131"/>
      <c r="W368" s="168" t="s">
        <v>120</v>
      </c>
      <c r="X368" s="63"/>
      <c r="Y368" s="157"/>
      <c r="Z368" s="63"/>
      <c r="AA368" s="169" t="s">
        <v>121</v>
      </c>
      <c r="AB368" s="63"/>
      <c r="AC368" s="157"/>
    </row>
    <row r="369" spans="1:29" ht="19.5" customHeight="1">
      <c r="A369" s="97"/>
      <c r="B369" s="298"/>
      <c r="C369" s="299"/>
      <c r="D369" s="299"/>
      <c r="E369" s="299"/>
      <c r="F369" s="299"/>
      <c r="G369" s="300"/>
      <c r="H369" s="97"/>
      <c r="I369" s="98"/>
      <c r="J369" s="157"/>
      <c r="K369" s="98"/>
      <c r="L369" s="98"/>
      <c r="M369" s="98"/>
      <c r="N369" s="144"/>
      <c r="P369" s="97"/>
      <c r="Q369" s="298"/>
      <c r="R369" s="299"/>
      <c r="S369" s="299"/>
      <c r="T369" s="299"/>
      <c r="U369" s="299"/>
      <c r="V369" s="300"/>
      <c r="W369" s="97"/>
      <c r="X369" s="98"/>
      <c r="Y369" s="157"/>
      <c r="Z369" s="98"/>
      <c r="AA369" s="98"/>
      <c r="AB369" s="98"/>
      <c r="AC369" s="144"/>
    </row>
    <row r="370" spans="1:29" ht="12.75" customHeight="1">
      <c r="A370" t="str">
        <f>$A$52</f>
        <v>Offenburg</v>
      </c>
      <c r="M370" s="311">
        <f>$M$52</f>
        <v>40677</v>
      </c>
      <c r="N370" s="270"/>
      <c r="P370" t="str">
        <f>$A$52</f>
        <v>Offenburg</v>
      </c>
      <c r="AB370" s="311">
        <f>$M$52</f>
        <v>40677</v>
      </c>
      <c r="AC370" s="270">
        <f>M370</f>
        <v>40677</v>
      </c>
    </row>
    <row r="372" spans="1:29" ht="24" customHeight="1">
      <c r="A372" s="128" t="str">
        <f>A319</f>
        <v>Schiedrichterzettel - Runde 4</v>
      </c>
      <c r="B372" s="129"/>
      <c r="C372" s="129"/>
      <c r="D372" s="129"/>
      <c r="E372" s="129"/>
      <c r="F372" s="129"/>
      <c r="G372" s="129"/>
      <c r="H372" s="129"/>
      <c r="I372" s="129"/>
      <c r="J372" s="129"/>
      <c r="K372" s="129"/>
      <c r="L372" s="129"/>
      <c r="M372" s="129"/>
      <c r="N372" s="129"/>
      <c r="P372" s="170"/>
      <c r="Q372" s="171"/>
      <c r="R372" s="171"/>
      <c r="S372" s="171"/>
      <c r="T372" s="171"/>
      <c r="U372" s="171"/>
      <c r="V372" s="171"/>
      <c r="W372" s="171"/>
      <c r="X372" s="171"/>
      <c r="Y372" s="171"/>
      <c r="Z372" s="171"/>
      <c r="AA372" s="171"/>
      <c r="AB372" s="171"/>
      <c r="AC372" s="171"/>
    </row>
    <row r="373" spans="1:29" ht="15.75" customHeight="1">
      <c r="A373" s="130" t="s">
        <v>97</v>
      </c>
      <c r="B373" s="96"/>
      <c r="C373" s="96"/>
      <c r="D373" s="131"/>
      <c r="E373" s="132" t="s">
        <v>98</v>
      </c>
      <c r="F373" s="96"/>
      <c r="G373" s="131"/>
      <c r="H373" s="130" t="s">
        <v>99</v>
      </c>
      <c r="I373" s="96"/>
      <c r="J373" s="132"/>
      <c r="K373" s="131"/>
      <c r="L373" s="132" t="s">
        <v>100</v>
      </c>
      <c r="M373" s="96"/>
      <c r="N373" s="131"/>
      <c r="P373" s="172"/>
      <c r="Q373" s="138"/>
      <c r="R373" s="138"/>
      <c r="S373" s="138"/>
      <c r="T373" s="172"/>
      <c r="U373" s="138"/>
      <c r="V373" s="138"/>
      <c r="W373" s="172"/>
      <c r="X373" s="138"/>
      <c r="Y373" s="172"/>
      <c r="Z373" s="138"/>
      <c r="AA373" s="172"/>
      <c r="AB373" s="138"/>
      <c r="AC373" s="138"/>
    </row>
    <row r="374" spans="1:29" ht="18" customHeight="1">
      <c r="A374" s="97"/>
      <c r="B374" s="98"/>
      <c r="C374" s="284">
        <f>$C$3</f>
        <v>40677</v>
      </c>
      <c r="D374" s="281"/>
      <c r="E374" s="98"/>
      <c r="F374" s="280"/>
      <c r="G374" s="281"/>
      <c r="H374" s="282" t="str">
        <f>$H$3</f>
        <v>Gruppe D</v>
      </c>
      <c r="I374" s="283"/>
      <c r="J374" s="283"/>
      <c r="K374" s="281"/>
      <c r="L374" s="282"/>
      <c r="M374" s="283"/>
      <c r="N374" s="281"/>
      <c r="P374" s="138"/>
      <c r="Q374" s="138"/>
      <c r="R374" s="285"/>
      <c r="S374" s="286"/>
      <c r="T374" s="138"/>
      <c r="U374" s="312"/>
      <c r="V374" s="286"/>
      <c r="W374" s="286"/>
      <c r="X374" s="286"/>
      <c r="Y374" s="286"/>
      <c r="Z374" s="286"/>
      <c r="AA374" s="286"/>
      <c r="AB374" s="286"/>
      <c r="AC374" s="286"/>
    </row>
    <row r="375" spans="1:29" ht="24.75" customHeight="1">
      <c r="A375" s="134"/>
      <c r="B375" s="133" t="str">
        <f>$B$4</f>
        <v>BaWü JG-RLT Top24</v>
      </c>
      <c r="L375" s="295" t="str">
        <f>$L$4</f>
        <v>Jungen U12</v>
      </c>
      <c r="M375" s="295"/>
      <c r="N375" s="295"/>
      <c r="P375" s="174"/>
      <c r="Q375" s="175"/>
      <c r="R375" s="138"/>
      <c r="S375" s="138"/>
      <c r="T375" s="138"/>
      <c r="U375" s="138"/>
      <c r="V375" s="138"/>
      <c r="W375" s="138"/>
      <c r="X375" s="138"/>
      <c r="Y375" s="138"/>
      <c r="Z375" s="138"/>
      <c r="AA375" s="313"/>
      <c r="AB375" s="313"/>
      <c r="AC375" s="313"/>
    </row>
    <row r="376" spans="1:29" ht="4.5" customHeight="1">
      <c r="A376" s="95"/>
      <c r="B376" s="96"/>
      <c r="C376" s="96"/>
      <c r="D376" s="96"/>
      <c r="E376" s="96"/>
      <c r="F376" s="96"/>
      <c r="G376" s="96"/>
      <c r="H376" s="96"/>
      <c r="I376" s="96"/>
      <c r="J376" s="96"/>
      <c r="K376" s="96"/>
      <c r="L376" s="96"/>
      <c r="M376" s="96"/>
      <c r="N376" s="131"/>
      <c r="P376" s="138"/>
      <c r="Q376" s="138"/>
      <c r="R376" s="138"/>
      <c r="S376" s="138"/>
      <c r="T376" s="138"/>
      <c r="U376" s="138"/>
      <c r="V376" s="138"/>
      <c r="W376" s="138"/>
      <c r="X376" s="138"/>
      <c r="Y376" s="138"/>
      <c r="Z376" s="138"/>
      <c r="AA376" s="138"/>
      <c r="AB376" s="138"/>
      <c r="AC376" s="138"/>
    </row>
    <row r="377" spans="1:29" ht="9.75" customHeight="1">
      <c r="A377" s="135"/>
      <c r="B377" s="136"/>
      <c r="C377" s="137" t="s">
        <v>101</v>
      </c>
      <c r="D377" s="137"/>
      <c r="E377" s="136"/>
      <c r="F377" s="137" t="s">
        <v>102</v>
      </c>
      <c r="G377" s="137"/>
      <c r="H377" s="136"/>
      <c r="I377" s="137" t="s">
        <v>103</v>
      </c>
      <c r="J377" s="137"/>
      <c r="K377" s="137"/>
      <c r="M377" s="138"/>
      <c r="N377" s="139"/>
      <c r="P377" s="138"/>
      <c r="Q377" s="138"/>
      <c r="R377" s="1"/>
      <c r="S377" s="1"/>
      <c r="T377" s="138"/>
      <c r="U377" s="1"/>
      <c r="V377" s="1"/>
      <c r="W377" s="138"/>
      <c r="X377" s="1"/>
      <c r="Y377" s="1"/>
      <c r="Z377" s="1"/>
      <c r="AA377" s="138"/>
      <c r="AB377" s="138"/>
      <c r="AC377" s="138"/>
    </row>
    <row r="378" spans="1:29" ht="4.5" customHeight="1">
      <c r="A378" s="135"/>
      <c r="M378" s="138"/>
      <c r="N378" s="139"/>
      <c r="P378" s="138"/>
      <c r="Q378" s="138"/>
      <c r="R378" s="138"/>
      <c r="S378" s="138"/>
      <c r="T378" s="138"/>
      <c r="U378" s="138"/>
      <c r="V378" s="138"/>
      <c r="W378" s="138"/>
      <c r="X378" s="138"/>
      <c r="Y378" s="138"/>
      <c r="Z378" s="138"/>
      <c r="AA378" s="138"/>
      <c r="AB378" s="138"/>
      <c r="AC378" s="138"/>
    </row>
    <row r="379" spans="1:29" ht="12.75" customHeight="1">
      <c r="A379" s="95"/>
      <c r="B379" s="96"/>
      <c r="C379" s="140" t="s">
        <v>104</v>
      </c>
      <c r="D379" s="140" t="s">
        <v>105</v>
      </c>
      <c r="E379" s="96"/>
      <c r="F379" s="140"/>
      <c r="G379" s="140"/>
      <c r="H379" s="96"/>
      <c r="I379" s="96"/>
      <c r="J379" s="131"/>
      <c r="M379" s="138"/>
      <c r="N379" s="139"/>
      <c r="P379" s="138"/>
      <c r="Q379" s="138"/>
      <c r="R379" s="1"/>
      <c r="S379" s="1"/>
      <c r="T379" s="138"/>
      <c r="U379" s="1"/>
      <c r="V379" s="1"/>
      <c r="W379" s="138"/>
      <c r="X379" s="138"/>
      <c r="Y379" s="138"/>
      <c r="Z379" s="138"/>
      <c r="AA379" s="138"/>
      <c r="AB379" s="138"/>
      <c r="AC379" s="138"/>
    </row>
    <row r="380" spans="1:29" ht="4.5" customHeight="1">
      <c r="A380" s="135"/>
      <c r="B380" s="138"/>
      <c r="C380" s="1"/>
      <c r="D380" s="1"/>
      <c r="E380" s="138"/>
      <c r="F380" s="1"/>
      <c r="G380" s="1"/>
      <c r="H380" s="138"/>
      <c r="I380" s="138"/>
      <c r="J380" s="139"/>
      <c r="M380" s="138"/>
      <c r="N380" s="139"/>
      <c r="P380" s="138"/>
      <c r="Q380" s="138"/>
      <c r="R380" s="1"/>
      <c r="S380" s="1"/>
      <c r="T380" s="138"/>
      <c r="U380" s="1"/>
      <c r="V380" s="1"/>
      <c r="W380" s="138"/>
      <c r="X380" s="138"/>
      <c r="Y380" s="138"/>
      <c r="Z380" s="138"/>
      <c r="AA380" s="138"/>
      <c r="AB380" s="138"/>
      <c r="AC380" s="138"/>
    </row>
    <row r="381" spans="1:29" ht="9.75" customHeight="1">
      <c r="A381" s="135"/>
      <c r="B381" s="138"/>
      <c r="C381" s="287">
        <f>Raster!B36</f>
        <v>94</v>
      </c>
      <c r="D381" s="289" t="str">
        <f>Raster!C36</f>
        <v>Zinßer, Yannick</v>
      </c>
      <c r="E381" s="290"/>
      <c r="F381" s="290"/>
      <c r="G381" s="290"/>
      <c r="H381" s="290"/>
      <c r="I381" s="290"/>
      <c r="J381" s="291"/>
      <c r="L381" s="136"/>
      <c r="M381" s="1" t="s">
        <v>106</v>
      </c>
      <c r="N381" s="141"/>
      <c r="P381" s="138"/>
      <c r="Q381" s="138"/>
      <c r="R381" s="287"/>
      <c r="S381" s="309"/>
      <c r="T381" s="310"/>
      <c r="U381" s="310"/>
      <c r="V381" s="310"/>
      <c r="W381" s="310"/>
      <c r="X381" s="310"/>
      <c r="Y381" s="310"/>
      <c r="Z381" s="138"/>
      <c r="AA381" s="138"/>
      <c r="AB381" s="1"/>
      <c r="AC381" s="1"/>
    </row>
    <row r="382" spans="1:29" ht="4.5" customHeight="1">
      <c r="A382" s="135"/>
      <c r="B382" s="138"/>
      <c r="C382" s="288"/>
      <c r="D382" s="290"/>
      <c r="E382" s="290"/>
      <c r="F382" s="290"/>
      <c r="G382" s="290"/>
      <c r="H382" s="290"/>
      <c r="I382" s="290"/>
      <c r="J382" s="291"/>
      <c r="M382" s="138"/>
      <c r="N382" s="139"/>
      <c r="P382" s="138"/>
      <c r="Q382" s="138"/>
      <c r="R382" s="308"/>
      <c r="S382" s="310"/>
      <c r="T382" s="310"/>
      <c r="U382" s="310"/>
      <c r="V382" s="310"/>
      <c r="W382" s="310"/>
      <c r="X382" s="310"/>
      <c r="Y382" s="310"/>
      <c r="Z382" s="138"/>
      <c r="AA382" s="138"/>
      <c r="AB382" s="138"/>
      <c r="AC382" s="138"/>
    </row>
    <row r="383" spans="1:29" ht="9.75" customHeight="1">
      <c r="A383" s="135"/>
      <c r="B383" s="138"/>
      <c r="C383" s="288"/>
      <c r="D383" s="290"/>
      <c r="E383" s="290"/>
      <c r="F383" s="290"/>
      <c r="G383" s="290"/>
      <c r="H383" s="290"/>
      <c r="I383" s="290"/>
      <c r="J383" s="291"/>
      <c r="L383" s="136"/>
      <c r="M383" s="1" t="s">
        <v>107</v>
      </c>
      <c r="N383" s="141"/>
      <c r="P383" s="138"/>
      <c r="Q383" s="138"/>
      <c r="R383" s="308"/>
      <c r="S383" s="310"/>
      <c r="T383" s="310"/>
      <c r="U383" s="310"/>
      <c r="V383" s="310"/>
      <c r="W383" s="310"/>
      <c r="X383" s="310"/>
      <c r="Y383" s="310"/>
      <c r="Z383" s="138"/>
      <c r="AA383" s="138"/>
      <c r="AB383" s="1"/>
      <c r="AC383" s="1"/>
    </row>
    <row r="384" spans="1:29" ht="4.5" customHeight="1">
      <c r="A384" s="135"/>
      <c r="B384" s="138"/>
      <c r="C384" s="288"/>
      <c r="D384" s="290"/>
      <c r="E384" s="290"/>
      <c r="F384" s="290"/>
      <c r="G384" s="290"/>
      <c r="H384" s="290"/>
      <c r="I384" s="290"/>
      <c r="J384" s="291"/>
      <c r="M384" s="138"/>
      <c r="N384" s="139"/>
      <c r="P384" s="138"/>
      <c r="Q384" s="138"/>
      <c r="R384" s="308"/>
      <c r="S384" s="310"/>
      <c r="T384" s="310"/>
      <c r="U384" s="310"/>
      <c r="V384" s="310"/>
      <c r="W384" s="310"/>
      <c r="X384" s="310"/>
      <c r="Y384" s="310"/>
      <c r="Z384" s="138"/>
      <c r="AA384" s="138"/>
      <c r="AB384" s="138"/>
      <c r="AC384" s="138"/>
    </row>
    <row r="385" spans="1:29" ht="9.75" customHeight="1">
      <c r="A385" s="135"/>
      <c r="B385" s="138"/>
      <c r="C385" s="288"/>
      <c r="D385" s="290"/>
      <c r="E385" s="290"/>
      <c r="F385" s="290"/>
      <c r="G385" s="290"/>
      <c r="H385" s="290"/>
      <c r="I385" s="290"/>
      <c r="J385" s="291"/>
      <c r="L385" s="142"/>
      <c r="M385" s="1" t="s">
        <v>107</v>
      </c>
      <c r="N385" s="141"/>
      <c r="P385" s="138"/>
      <c r="Q385" s="138"/>
      <c r="R385" s="308"/>
      <c r="S385" s="310"/>
      <c r="T385" s="310"/>
      <c r="U385" s="310"/>
      <c r="V385" s="310"/>
      <c r="W385" s="310"/>
      <c r="X385" s="310"/>
      <c r="Y385" s="310"/>
      <c r="Z385" s="138"/>
      <c r="AA385" s="138"/>
      <c r="AB385" s="1"/>
      <c r="AC385" s="1"/>
    </row>
    <row r="386" spans="1:29" ht="4.5" customHeight="1">
      <c r="A386" s="97"/>
      <c r="B386" s="98"/>
      <c r="C386" s="98"/>
      <c r="D386" s="98"/>
      <c r="E386" s="98"/>
      <c r="F386" s="98"/>
      <c r="G386" s="98"/>
      <c r="H386" s="98"/>
      <c r="I386" s="98"/>
      <c r="J386" s="139"/>
      <c r="L386" s="96"/>
      <c r="M386" s="143"/>
      <c r="N386" s="141"/>
      <c r="P386" s="138"/>
      <c r="Q386" s="138"/>
      <c r="R386" s="138"/>
      <c r="S386" s="138"/>
      <c r="T386" s="138"/>
      <c r="U386" s="138"/>
      <c r="V386" s="138"/>
      <c r="W386" s="138"/>
      <c r="X386" s="138"/>
      <c r="Y386" s="138"/>
      <c r="Z386" s="138"/>
      <c r="AA386" s="138"/>
      <c r="AB386" s="1"/>
      <c r="AC386" s="1"/>
    </row>
    <row r="387" spans="1:29" ht="12.75" customHeight="1">
      <c r="A387" s="95"/>
      <c r="B387" s="96"/>
      <c r="C387" s="96"/>
      <c r="D387" s="140" t="s">
        <v>108</v>
      </c>
      <c r="E387" s="96"/>
      <c r="F387" s="140"/>
      <c r="G387" s="140"/>
      <c r="H387" s="96"/>
      <c r="I387" s="96"/>
      <c r="J387" s="131"/>
      <c r="K387" s="96"/>
      <c r="L387" s="96"/>
      <c r="M387" s="96"/>
      <c r="N387" s="131"/>
      <c r="P387" s="138"/>
      <c r="Q387" s="138"/>
      <c r="R387" s="138"/>
      <c r="S387" s="1"/>
      <c r="T387" s="138"/>
      <c r="U387" s="1"/>
      <c r="V387" s="1"/>
      <c r="W387" s="138"/>
      <c r="X387" s="138"/>
      <c r="Y387" s="138"/>
      <c r="Z387" s="138"/>
      <c r="AA387" s="138"/>
      <c r="AB387" s="138"/>
      <c r="AC387" s="138"/>
    </row>
    <row r="388" spans="1:29" ht="4.5" customHeight="1">
      <c r="A388" s="135"/>
      <c r="B388" s="138"/>
      <c r="C388" s="138"/>
      <c r="D388" s="138"/>
      <c r="E388" s="138"/>
      <c r="F388" s="138"/>
      <c r="G388" s="138"/>
      <c r="H388" s="138"/>
      <c r="I388" s="138"/>
      <c r="J388" s="139"/>
      <c r="K388" s="138"/>
      <c r="L388" s="138"/>
      <c r="M388" s="138"/>
      <c r="N388" s="139"/>
      <c r="P388" s="138"/>
      <c r="Q388" s="138"/>
      <c r="R388" s="138"/>
      <c r="S388" s="138"/>
      <c r="T388" s="138"/>
      <c r="U388" s="138"/>
      <c r="V388" s="138"/>
      <c r="W388" s="138"/>
      <c r="X388" s="138"/>
      <c r="Y388" s="138"/>
      <c r="Z388" s="138"/>
      <c r="AA388" s="138"/>
      <c r="AB388" s="138"/>
      <c r="AC388" s="138"/>
    </row>
    <row r="389" spans="1:29" ht="9.75" customHeight="1">
      <c r="A389" s="135"/>
      <c r="B389" s="138"/>
      <c r="C389" s="138"/>
      <c r="D389" s="292"/>
      <c r="E389" s="293"/>
      <c r="F389" s="293"/>
      <c r="G389" s="293"/>
      <c r="H389" s="293"/>
      <c r="I389" s="293"/>
      <c r="J389" s="294"/>
      <c r="K389" s="138"/>
      <c r="L389" s="136"/>
      <c r="M389" s="1" t="s">
        <v>106</v>
      </c>
      <c r="N389" s="141"/>
      <c r="P389" s="138"/>
      <c r="Q389" s="138"/>
      <c r="R389" s="138"/>
      <c r="S389" s="292"/>
      <c r="T389" s="292"/>
      <c r="U389" s="292"/>
      <c r="V389" s="292"/>
      <c r="W389" s="292"/>
      <c r="X389" s="292"/>
      <c r="Y389" s="292"/>
      <c r="Z389" s="138"/>
      <c r="AA389" s="138"/>
      <c r="AB389" s="1"/>
      <c r="AC389" s="1"/>
    </row>
    <row r="390" spans="1:29" ht="4.5" customHeight="1">
      <c r="A390" s="135"/>
      <c r="B390" s="138"/>
      <c r="C390" s="138"/>
      <c r="D390" s="293"/>
      <c r="E390" s="293"/>
      <c r="F390" s="293"/>
      <c r="G390" s="293"/>
      <c r="H390" s="293"/>
      <c r="I390" s="293"/>
      <c r="J390" s="294"/>
      <c r="K390" s="138"/>
      <c r="L390" s="138"/>
      <c r="M390" s="138"/>
      <c r="N390" s="139"/>
      <c r="P390" s="138"/>
      <c r="Q390" s="138"/>
      <c r="R390" s="138"/>
      <c r="S390" s="292"/>
      <c r="T390" s="292"/>
      <c r="U390" s="292"/>
      <c r="V390" s="292"/>
      <c r="W390" s="292"/>
      <c r="X390" s="292"/>
      <c r="Y390" s="292"/>
      <c r="Z390" s="138"/>
      <c r="AA390" s="138"/>
      <c r="AB390" s="138"/>
      <c r="AC390" s="138"/>
    </row>
    <row r="391" spans="1:29" ht="9.75" customHeight="1">
      <c r="A391" s="135"/>
      <c r="B391" s="138"/>
      <c r="C391" s="138"/>
      <c r="D391" s="293"/>
      <c r="E391" s="293"/>
      <c r="F391" s="293"/>
      <c r="G391" s="293"/>
      <c r="H391" s="293"/>
      <c r="I391" s="293"/>
      <c r="J391" s="294"/>
      <c r="K391" s="138"/>
      <c r="L391" s="136"/>
      <c r="M391" s="1" t="s">
        <v>109</v>
      </c>
      <c r="N391" s="141"/>
      <c r="P391" s="138"/>
      <c r="Q391" s="138"/>
      <c r="R391" s="138"/>
      <c r="S391" s="292"/>
      <c r="T391" s="292"/>
      <c r="U391" s="292"/>
      <c r="V391" s="292"/>
      <c r="W391" s="292"/>
      <c r="X391" s="292"/>
      <c r="Y391" s="292"/>
      <c r="Z391" s="138"/>
      <c r="AA391" s="138"/>
      <c r="AB391" s="1"/>
      <c r="AC391" s="1"/>
    </row>
    <row r="392" spans="1:29" ht="4.5" customHeight="1">
      <c r="A392" s="97"/>
      <c r="B392" s="98"/>
      <c r="C392" s="98"/>
      <c r="D392" s="98"/>
      <c r="E392" s="98"/>
      <c r="F392" s="98"/>
      <c r="G392" s="98"/>
      <c r="H392" s="98"/>
      <c r="I392" s="98"/>
      <c r="J392" s="144"/>
      <c r="K392" s="98"/>
      <c r="L392" s="98"/>
      <c r="M392" s="98"/>
      <c r="N392" s="139"/>
      <c r="P392" s="138"/>
      <c r="Q392" s="138"/>
      <c r="R392" s="138"/>
      <c r="S392" s="138"/>
      <c r="T392" s="138"/>
      <c r="U392" s="138"/>
      <c r="V392" s="138"/>
      <c r="W392" s="138"/>
      <c r="X392" s="138"/>
      <c r="Y392" s="138"/>
      <c r="Z392" s="138"/>
      <c r="AA392" s="138"/>
      <c r="AB392" s="138"/>
      <c r="AC392" s="138"/>
    </row>
    <row r="393" spans="13:29" ht="4.5" customHeight="1">
      <c r="M393" s="138"/>
      <c r="N393" s="63"/>
      <c r="P393" s="138"/>
      <c r="Q393" s="138"/>
      <c r="R393" s="138"/>
      <c r="S393" s="138"/>
      <c r="T393" s="138"/>
      <c r="U393" s="138"/>
      <c r="V393" s="138"/>
      <c r="W393" s="138"/>
      <c r="X393" s="138"/>
      <c r="Y393" s="138"/>
      <c r="Z393" s="138"/>
      <c r="AA393" s="138"/>
      <c r="AB393" s="138"/>
      <c r="AC393" s="138"/>
    </row>
    <row r="394" spans="1:29" ht="4.5" customHeight="1">
      <c r="A394" s="95"/>
      <c r="B394" s="96"/>
      <c r="C394" s="96"/>
      <c r="D394" s="96"/>
      <c r="E394" s="96"/>
      <c r="F394" s="96"/>
      <c r="G394" s="96"/>
      <c r="H394" s="96"/>
      <c r="I394" s="96"/>
      <c r="J394" s="96"/>
      <c r="K394" s="96"/>
      <c r="L394" s="96"/>
      <c r="M394" s="96"/>
      <c r="N394" s="139"/>
      <c r="P394" s="138"/>
      <c r="Q394" s="138"/>
      <c r="R394" s="138"/>
      <c r="S394" s="138"/>
      <c r="T394" s="138"/>
      <c r="U394" s="138"/>
      <c r="V394" s="138"/>
      <c r="W394" s="138"/>
      <c r="X394" s="138"/>
      <c r="Y394" s="138"/>
      <c r="Z394" s="138"/>
      <c r="AA394" s="138"/>
      <c r="AB394" s="138"/>
      <c r="AC394" s="138"/>
    </row>
    <row r="395" spans="1:29" ht="9.75" customHeight="1">
      <c r="A395" s="135"/>
      <c r="B395" s="136"/>
      <c r="C395" s="137" t="s">
        <v>101</v>
      </c>
      <c r="D395" s="137"/>
      <c r="E395" s="136"/>
      <c r="F395" s="137" t="s">
        <v>102</v>
      </c>
      <c r="G395" s="137"/>
      <c r="H395" s="136"/>
      <c r="I395" s="137" t="s">
        <v>103</v>
      </c>
      <c r="J395" s="137"/>
      <c r="K395" s="137"/>
      <c r="M395" s="138"/>
      <c r="N395" s="139"/>
      <c r="P395" s="138"/>
      <c r="Q395" s="138"/>
      <c r="R395" s="1"/>
      <c r="S395" s="1"/>
      <c r="T395" s="138"/>
      <c r="U395" s="1"/>
      <c r="V395" s="1"/>
      <c r="W395" s="138"/>
      <c r="X395" s="1"/>
      <c r="Y395" s="1"/>
      <c r="Z395" s="1"/>
      <c r="AA395" s="138"/>
      <c r="AB395" s="138"/>
      <c r="AC395" s="138"/>
    </row>
    <row r="396" spans="1:29" ht="4.5" customHeight="1">
      <c r="A396" s="135"/>
      <c r="M396" s="138"/>
      <c r="N396" s="139"/>
      <c r="P396" s="138"/>
      <c r="Q396" s="138"/>
      <c r="R396" s="138"/>
      <c r="S396" s="138"/>
      <c r="T396" s="138"/>
      <c r="U396" s="138"/>
      <c r="V396" s="138"/>
      <c r="W396" s="138"/>
      <c r="X396" s="138"/>
      <c r="Y396" s="138"/>
      <c r="Z396" s="138"/>
      <c r="AA396" s="138"/>
      <c r="AB396" s="138"/>
      <c r="AC396" s="138"/>
    </row>
    <row r="397" spans="1:29" ht="12.75" customHeight="1">
      <c r="A397" s="95"/>
      <c r="B397" s="96"/>
      <c r="C397" s="140" t="s">
        <v>104</v>
      </c>
      <c r="D397" s="140" t="s">
        <v>110</v>
      </c>
      <c r="E397" s="96"/>
      <c r="F397" s="140"/>
      <c r="G397" s="140"/>
      <c r="H397" s="96"/>
      <c r="I397" s="96"/>
      <c r="J397" s="131"/>
      <c r="M397" s="138"/>
      <c r="N397" s="139"/>
      <c r="P397" s="138"/>
      <c r="Q397" s="138"/>
      <c r="R397" s="1"/>
      <c r="S397" s="1"/>
      <c r="T397" s="138"/>
      <c r="U397" s="1"/>
      <c r="V397" s="1"/>
      <c r="W397" s="138"/>
      <c r="X397" s="138"/>
      <c r="Y397" s="138"/>
      <c r="Z397" s="138"/>
      <c r="AA397" s="138"/>
      <c r="AB397" s="138"/>
      <c r="AC397" s="138"/>
    </row>
    <row r="398" spans="1:29" ht="4.5" customHeight="1">
      <c r="A398" s="135"/>
      <c r="B398" s="138"/>
      <c r="C398" s="1"/>
      <c r="D398" s="1"/>
      <c r="E398" s="138"/>
      <c r="F398" s="1"/>
      <c r="G398" s="1"/>
      <c r="H398" s="138"/>
      <c r="I398" s="138"/>
      <c r="J398" s="139"/>
      <c r="M398" s="138"/>
      <c r="N398" s="139"/>
      <c r="P398" s="138"/>
      <c r="Q398" s="138"/>
      <c r="R398" s="1"/>
      <c r="S398" s="1"/>
      <c r="T398" s="138"/>
      <c r="U398" s="1"/>
      <c r="V398" s="1"/>
      <c r="W398" s="138"/>
      <c r="X398" s="138"/>
      <c r="Y398" s="138"/>
      <c r="Z398" s="138"/>
      <c r="AA398" s="138"/>
      <c r="AB398" s="138"/>
      <c r="AC398" s="138"/>
    </row>
    <row r="399" spans="1:29" ht="9.75" customHeight="1">
      <c r="A399" s="135"/>
      <c r="B399" s="138"/>
      <c r="C399" s="287">
        <f>Raster!B37</f>
        <v>95</v>
      </c>
      <c r="D399" s="289" t="str">
        <f>Raster!C37</f>
        <v>Molzer, Leon</v>
      </c>
      <c r="E399" s="290"/>
      <c r="F399" s="290"/>
      <c r="G399" s="290"/>
      <c r="H399" s="290"/>
      <c r="I399" s="290"/>
      <c r="J399" s="291"/>
      <c r="L399" s="136"/>
      <c r="M399" s="1" t="s">
        <v>106</v>
      </c>
      <c r="N399" s="141"/>
      <c r="P399" s="138"/>
      <c r="Q399" s="138"/>
      <c r="R399" s="287"/>
      <c r="S399" s="309"/>
      <c r="T399" s="310"/>
      <c r="U399" s="310"/>
      <c r="V399" s="310"/>
      <c r="W399" s="310"/>
      <c r="X399" s="310"/>
      <c r="Y399" s="310"/>
      <c r="Z399" s="138"/>
      <c r="AA399" s="138"/>
      <c r="AB399" s="1"/>
      <c r="AC399" s="1"/>
    </row>
    <row r="400" spans="1:29" ht="4.5" customHeight="1">
      <c r="A400" s="135"/>
      <c r="B400" s="138"/>
      <c r="C400" s="288"/>
      <c r="D400" s="290"/>
      <c r="E400" s="290"/>
      <c r="F400" s="290"/>
      <c r="G400" s="290"/>
      <c r="H400" s="290"/>
      <c r="I400" s="290"/>
      <c r="J400" s="291"/>
      <c r="M400" s="138"/>
      <c r="N400" s="139"/>
      <c r="P400" s="138"/>
      <c r="Q400" s="138"/>
      <c r="R400" s="308"/>
      <c r="S400" s="310"/>
      <c r="T400" s="310"/>
      <c r="U400" s="310"/>
      <c r="V400" s="310"/>
      <c r="W400" s="310"/>
      <c r="X400" s="310"/>
      <c r="Y400" s="310"/>
      <c r="Z400" s="138"/>
      <c r="AA400" s="138"/>
      <c r="AB400" s="138"/>
      <c r="AC400" s="138"/>
    </row>
    <row r="401" spans="1:29" ht="9.75" customHeight="1">
      <c r="A401" s="135"/>
      <c r="B401" s="138"/>
      <c r="C401" s="288"/>
      <c r="D401" s="290"/>
      <c r="E401" s="290"/>
      <c r="F401" s="290"/>
      <c r="G401" s="290"/>
      <c r="H401" s="290"/>
      <c r="I401" s="290"/>
      <c r="J401" s="291"/>
      <c r="L401" s="136"/>
      <c r="M401" s="1" t="s">
        <v>107</v>
      </c>
      <c r="N401" s="141"/>
      <c r="P401" s="138"/>
      <c r="Q401" s="138"/>
      <c r="R401" s="308"/>
      <c r="S401" s="310"/>
      <c r="T401" s="310"/>
      <c r="U401" s="310"/>
      <c r="V401" s="310"/>
      <c r="W401" s="310"/>
      <c r="X401" s="310"/>
      <c r="Y401" s="310"/>
      <c r="Z401" s="138"/>
      <c r="AA401" s="138"/>
      <c r="AB401" s="1"/>
      <c r="AC401" s="1"/>
    </row>
    <row r="402" spans="1:29" ht="4.5" customHeight="1">
      <c r="A402" s="135"/>
      <c r="B402" s="138"/>
      <c r="C402" s="288"/>
      <c r="D402" s="290"/>
      <c r="E402" s="290"/>
      <c r="F402" s="290"/>
      <c r="G402" s="290"/>
      <c r="H402" s="290"/>
      <c r="I402" s="290"/>
      <c r="J402" s="291"/>
      <c r="M402" s="138"/>
      <c r="N402" s="139"/>
      <c r="P402" s="138"/>
      <c r="Q402" s="138"/>
      <c r="R402" s="308"/>
      <c r="S402" s="310"/>
      <c r="T402" s="310"/>
      <c r="U402" s="310"/>
      <c r="V402" s="310"/>
      <c r="W402" s="310"/>
      <c r="X402" s="310"/>
      <c r="Y402" s="310"/>
      <c r="Z402" s="138"/>
      <c r="AA402" s="138"/>
      <c r="AB402" s="138"/>
      <c r="AC402" s="138"/>
    </row>
    <row r="403" spans="1:29" ht="9.75" customHeight="1">
      <c r="A403" s="135"/>
      <c r="B403" s="138"/>
      <c r="C403" s="288"/>
      <c r="D403" s="290"/>
      <c r="E403" s="290"/>
      <c r="F403" s="290"/>
      <c r="G403" s="290"/>
      <c r="H403" s="290"/>
      <c r="I403" s="290"/>
      <c r="J403" s="291"/>
      <c r="L403" s="142"/>
      <c r="M403" s="1" t="s">
        <v>107</v>
      </c>
      <c r="N403" s="141"/>
      <c r="P403" s="138"/>
      <c r="Q403" s="138"/>
      <c r="R403" s="308"/>
      <c r="S403" s="310"/>
      <c r="T403" s="310"/>
      <c r="U403" s="310"/>
      <c r="V403" s="310"/>
      <c r="W403" s="310"/>
      <c r="X403" s="310"/>
      <c r="Y403" s="310"/>
      <c r="Z403" s="138"/>
      <c r="AA403" s="138"/>
      <c r="AB403" s="1"/>
      <c r="AC403" s="1"/>
    </row>
    <row r="404" spans="1:29" ht="4.5" customHeight="1">
      <c r="A404" s="97"/>
      <c r="B404" s="98"/>
      <c r="C404" s="98"/>
      <c r="D404" s="98"/>
      <c r="E404" s="98"/>
      <c r="F404" s="98"/>
      <c r="G404" s="98"/>
      <c r="H404" s="98"/>
      <c r="I404" s="98"/>
      <c r="J404" s="139"/>
      <c r="L404" s="96"/>
      <c r="M404" s="143"/>
      <c r="N404" s="141"/>
      <c r="P404" s="138"/>
      <c r="Q404" s="138"/>
      <c r="R404" s="138"/>
      <c r="S404" s="138"/>
      <c r="T404" s="138"/>
      <c r="U404" s="138"/>
      <c r="V404" s="138"/>
      <c r="W404" s="138"/>
      <c r="X404" s="138"/>
      <c r="Y404" s="138"/>
      <c r="Z404" s="138"/>
      <c r="AA404" s="138"/>
      <c r="AB404" s="1"/>
      <c r="AC404" s="1"/>
    </row>
    <row r="405" spans="1:29" ht="12.75" customHeight="1">
      <c r="A405" s="95"/>
      <c r="B405" s="96"/>
      <c r="C405" s="96"/>
      <c r="D405" s="140" t="s">
        <v>108</v>
      </c>
      <c r="E405" s="96"/>
      <c r="F405" s="140"/>
      <c r="G405" s="140"/>
      <c r="H405" s="96"/>
      <c r="I405" s="96"/>
      <c r="J405" s="131"/>
      <c r="K405" s="96"/>
      <c r="L405" s="96"/>
      <c r="M405" s="96"/>
      <c r="N405" s="131"/>
      <c r="P405" s="138"/>
      <c r="Q405" s="138"/>
      <c r="R405" s="138"/>
      <c r="S405" s="1"/>
      <c r="T405" s="138"/>
      <c r="U405" s="1"/>
      <c r="V405" s="1"/>
      <c r="W405" s="138"/>
      <c r="X405" s="138"/>
      <c r="Y405" s="138"/>
      <c r="Z405" s="138"/>
      <c r="AA405" s="138"/>
      <c r="AB405" s="138"/>
      <c r="AC405" s="138"/>
    </row>
    <row r="406" spans="1:29" ht="4.5" customHeight="1">
      <c r="A406" s="135"/>
      <c r="B406" s="138"/>
      <c r="C406" s="138"/>
      <c r="D406" s="138"/>
      <c r="E406" s="138"/>
      <c r="F406" s="138"/>
      <c r="G406" s="138"/>
      <c r="H406" s="138"/>
      <c r="I406" s="138"/>
      <c r="J406" s="139"/>
      <c r="K406" s="138"/>
      <c r="L406" s="138"/>
      <c r="M406" s="138"/>
      <c r="N406" s="139"/>
      <c r="P406" s="138"/>
      <c r="Q406" s="138"/>
      <c r="R406" s="138"/>
      <c r="S406" s="138"/>
      <c r="T406" s="138"/>
      <c r="U406" s="138"/>
      <c r="V406" s="138"/>
      <c r="W406" s="138"/>
      <c r="X406" s="138"/>
      <c r="Y406" s="138"/>
      <c r="Z406" s="138"/>
      <c r="AA406" s="138"/>
      <c r="AB406" s="138"/>
      <c r="AC406" s="138"/>
    </row>
    <row r="407" spans="1:29" ht="9.75" customHeight="1">
      <c r="A407" s="135"/>
      <c r="B407" s="138"/>
      <c r="C407" s="138"/>
      <c r="D407" s="292"/>
      <c r="E407" s="293"/>
      <c r="F407" s="293"/>
      <c r="G407" s="293"/>
      <c r="H407" s="293"/>
      <c r="I407" s="293"/>
      <c r="J407" s="294"/>
      <c r="K407" s="138"/>
      <c r="L407" s="136"/>
      <c r="M407" s="1" t="s">
        <v>106</v>
      </c>
      <c r="N407" s="141"/>
      <c r="P407" s="138"/>
      <c r="Q407" s="138"/>
      <c r="R407" s="138"/>
      <c r="S407" s="292"/>
      <c r="T407" s="292"/>
      <c r="U407" s="292"/>
      <c r="V407" s="292"/>
      <c r="W407" s="292"/>
      <c r="X407" s="292"/>
      <c r="Y407" s="292"/>
      <c r="Z407" s="138"/>
      <c r="AA407" s="138"/>
      <c r="AB407" s="1"/>
      <c r="AC407" s="1"/>
    </row>
    <row r="408" spans="1:29" ht="4.5" customHeight="1">
      <c r="A408" s="135"/>
      <c r="B408" s="138"/>
      <c r="C408" s="138"/>
      <c r="D408" s="293"/>
      <c r="E408" s="293"/>
      <c r="F408" s="293"/>
      <c r="G408" s="293"/>
      <c r="H408" s="293"/>
      <c r="I408" s="293"/>
      <c r="J408" s="294"/>
      <c r="K408" s="138"/>
      <c r="L408" s="138"/>
      <c r="M408" s="138"/>
      <c r="N408" s="139"/>
      <c r="P408" s="138"/>
      <c r="Q408" s="138"/>
      <c r="R408" s="138"/>
      <c r="S408" s="292"/>
      <c r="T408" s="292"/>
      <c r="U408" s="292"/>
      <c r="V408" s="292"/>
      <c r="W408" s="292"/>
      <c r="X408" s="292"/>
      <c r="Y408" s="292"/>
      <c r="Z408" s="138"/>
      <c r="AA408" s="138"/>
      <c r="AB408" s="138"/>
      <c r="AC408" s="138"/>
    </row>
    <row r="409" spans="1:29" ht="9.75" customHeight="1">
      <c r="A409" s="135"/>
      <c r="B409" s="138"/>
      <c r="C409" s="138"/>
      <c r="D409" s="293"/>
      <c r="E409" s="293"/>
      <c r="F409" s="293"/>
      <c r="G409" s="293"/>
      <c r="H409" s="293"/>
      <c r="I409" s="293"/>
      <c r="J409" s="294"/>
      <c r="K409" s="138"/>
      <c r="L409" s="136"/>
      <c r="M409" s="1" t="s">
        <v>109</v>
      </c>
      <c r="N409" s="141"/>
      <c r="P409" s="138"/>
      <c r="Q409" s="138"/>
      <c r="R409" s="138"/>
      <c r="S409" s="292"/>
      <c r="T409" s="292"/>
      <c r="U409" s="292"/>
      <c r="V409" s="292"/>
      <c r="W409" s="292"/>
      <c r="X409" s="292"/>
      <c r="Y409" s="292"/>
      <c r="Z409" s="138"/>
      <c r="AA409" s="138"/>
      <c r="AB409" s="1"/>
      <c r="AC409" s="1"/>
    </row>
    <row r="410" spans="1:29" ht="4.5" customHeight="1">
      <c r="A410" s="97"/>
      <c r="B410" s="98"/>
      <c r="C410" s="98"/>
      <c r="D410" s="98"/>
      <c r="E410" s="98"/>
      <c r="F410" s="98"/>
      <c r="G410" s="98"/>
      <c r="H410" s="98"/>
      <c r="I410" s="98"/>
      <c r="J410" s="144"/>
      <c r="K410" s="98"/>
      <c r="L410" s="98"/>
      <c r="M410" s="98"/>
      <c r="N410" s="144"/>
      <c r="P410" s="138"/>
      <c r="Q410" s="138"/>
      <c r="R410" s="138"/>
      <c r="S410" s="138"/>
      <c r="T410" s="138"/>
      <c r="U410" s="138"/>
      <c r="V410" s="138"/>
      <c r="W410" s="138"/>
      <c r="X410" s="138"/>
      <c r="Y410" s="138"/>
      <c r="Z410" s="138"/>
      <c r="AA410" s="138"/>
      <c r="AB410" s="138"/>
      <c r="AC410" s="138"/>
    </row>
    <row r="411" spans="1:29" ht="4.5" customHeight="1">
      <c r="A411" s="138"/>
      <c r="B411" s="138"/>
      <c r="C411" s="138"/>
      <c r="D411" s="138"/>
      <c r="E411" s="138"/>
      <c r="F411" s="138"/>
      <c r="G411" s="138"/>
      <c r="H411" s="138"/>
      <c r="I411" s="138"/>
      <c r="J411" s="138"/>
      <c r="K411" s="138"/>
      <c r="L411" s="138"/>
      <c r="M411" s="138"/>
      <c r="N411" s="138"/>
      <c r="P411" s="138"/>
      <c r="Q411" s="138"/>
      <c r="R411" s="138"/>
      <c r="S411" s="138"/>
      <c r="T411" s="138"/>
      <c r="U411" s="138"/>
      <c r="V411" s="138"/>
      <c r="W411" s="138"/>
      <c r="X411" s="138"/>
      <c r="Y411" s="138"/>
      <c r="Z411" s="138"/>
      <c r="AA411" s="138"/>
      <c r="AB411" s="138"/>
      <c r="AC411" s="138"/>
    </row>
    <row r="412" spans="1:29" ht="12.75" customHeight="1">
      <c r="A412" s="301" t="s">
        <v>111</v>
      </c>
      <c r="B412" s="302"/>
      <c r="C412" s="303"/>
      <c r="D412" s="145" t="s">
        <v>64</v>
      </c>
      <c r="E412" s="146"/>
      <c r="F412" s="146"/>
      <c r="G412" s="146"/>
      <c r="H412" s="146"/>
      <c r="I412" s="146"/>
      <c r="J412" s="146"/>
      <c r="K412" s="146"/>
      <c r="L412" s="146"/>
      <c r="M412" s="146"/>
      <c r="N412" s="147"/>
      <c r="P412" s="286"/>
      <c r="Q412" s="308"/>
      <c r="R412" s="308"/>
      <c r="S412" s="176"/>
      <c r="T412" s="177"/>
      <c r="U412" s="177"/>
      <c r="V412" s="177"/>
      <c r="W412" s="177"/>
      <c r="X412" s="177"/>
      <c r="Y412" s="177"/>
      <c r="Z412" s="177"/>
      <c r="AA412" s="177"/>
      <c r="AB412" s="177"/>
      <c r="AC412" s="177"/>
    </row>
    <row r="413" spans="1:29" ht="12.75" customHeight="1">
      <c r="A413" s="304"/>
      <c r="B413" s="305"/>
      <c r="C413" s="306"/>
      <c r="D413" s="148" t="s">
        <v>66</v>
      </c>
      <c r="E413" s="149" t="s">
        <v>67</v>
      </c>
      <c r="F413" s="147"/>
      <c r="G413" s="150" t="s">
        <v>68</v>
      </c>
      <c r="H413" s="149" t="s">
        <v>69</v>
      </c>
      <c r="I413" s="151"/>
      <c r="J413" s="150" t="s">
        <v>70</v>
      </c>
      <c r="K413" s="149" t="s">
        <v>112</v>
      </c>
      <c r="L413" s="146"/>
      <c r="M413" s="147"/>
      <c r="N413" s="150" t="s">
        <v>113</v>
      </c>
      <c r="P413" s="308"/>
      <c r="Q413" s="308"/>
      <c r="R413" s="308"/>
      <c r="S413" s="178"/>
      <c r="T413" s="179"/>
      <c r="U413" s="177"/>
      <c r="V413" s="178"/>
      <c r="W413" s="179"/>
      <c r="X413" s="179"/>
      <c r="Y413" s="186"/>
      <c r="Z413" s="187"/>
      <c r="AA413" s="188"/>
      <c r="AB413" s="188"/>
      <c r="AC413" s="186"/>
    </row>
    <row r="414" spans="1:29" ht="18" customHeight="1">
      <c r="A414" s="95"/>
      <c r="B414" s="152">
        <v>1</v>
      </c>
      <c r="C414" s="152"/>
      <c r="D414" s="142"/>
      <c r="E414" s="96"/>
      <c r="F414" s="131"/>
      <c r="G414" s="131"/>
      <c r="H414" s="96"/>
      <c r="I414" s="131"/>
      <c r="J414" s="131"/>
      <c r="K414" s="153"/>
      <c r="L414" s="153"/>
      <c r="M414" s="154"/>
      <c r="N414" s="154"/>
      <c r="P414" s="138"/>
      <c r="Q414" s="180"/>
      <c r="R414" s="180"/>
      <c r="S414" s="138"/>
      <c r="T414" s="138"/>
      <c r="U414" s="138"/>
      <c r="V414" s="138"/>
      <c r="W414" s="138"/>
      <c r="X414" s="138"/>
      <c r="Y414" s="181"/>
      <c r="Z414" s="181"/>
      <c r="AA414" s="181"/>
      <c r="AB414" s="181"/>
      <c r="AC414" s="181"/>
    </row>
    <row r="415" spans="1:29" ht="18" customHeight="1">
      <c r="A415" s="155"/>
      <c r="B415" s="156">
        <v>2</v>
      </c>
      <c r="C415" s="156"/>
      <c r="D415" s="136"/>
      <c r="E415" s="63"/>
      <c r="F415" s="157"/>
      <c r="G415" s="157"/>
      <c r="H415" s="63"/>
      <c r="I415" s="157"/>
      <c r="J415" s="157"/>
      <c r="K415" s="158"/>
      <c r="L415" s="158"/>
      <c r="M415" s="159"/>
      <c r="N415" s="159"/>
      <c r="P415" s="138"/>
      <c r="Q415" s="180"/>
      <c r="R415" s="180"/>
      <c r="S415" s="138"/>
      <c r="T415" s="138"/>
      <c r="U415" s="138"/>
      <c r="V415" s="138"/>
      <c r="W415" s="138"/>
      <c r="X415" s="138"/>
      <c r="Y415" s="181"/>
      <c r="Z415" s="181"/>
      <c r="AA415" s="181"/>
      <c r="AB415" s="181"/>
      <c r="AC415" s="181"/>
    </row>
    <row r="416" spans="1:29" ht="9" customHeight="1">
      <c r="A416" s="96"/>
      <c r="B416" s="96"/>
      <c r="C416" s="96"/>
      <c r="D416" s="96"/>
      <c r="E416" s="96"/>
      <c r="F416" s="96"/>
      <c r="G416" s="96"/>
      <c r="H416" s="96"/>
      <c r="I416" s="96"/>
      <c r="J416" s="96"/>
      <c r="K416" s="96"/>
      <c r="L416" s="96"/>
      <c r="M416" s="96"/>
      <c r="N416" s="96"/>
      <c r="P416" s="138"/>
      <c r="Q416" s="138"/>
      <c r="R416" s="138"/>
      <c r="S416" s="138"/>
      <c r="T416" s="138"/>
      <c r="U416" s="138"/>
      <c r="V416" s="138"/>
      <c r="W416" s="138"/>
      <c r="X416" s="138"/>
      <c r="Y416" s="138"/>
      <c r="Z416" s="138"/>
      <c r="AA416" s="138"/>
      <c r="AB416" s="138"/>
      <c r="AC416" s="138"/>
    </row>
    <row r="417" spans="2:29" ht="18" customHeight="1">
      <c r="B417" s="160" t="s">
        <v>114</v>
      </c>
      <c r="D417" s="161"/>
      <c r="E417" s="161"/>
      <c r="F417" s="161"/>
      <c r="G417" s="161"/>
      <c r="I417" s="160" t="s">
        <v>115</v>
      </c>
      <c r="J417" s="161"/>
      <c r="K417" s="162" t="s">
        <v>48</v>
      </c>
      <c r="L417" s="161"/>
      <c r="M417" s="161"/>
      <c r="N417" s="162" t="s">
        <v>116</v>
      </c>
      <c r="P417" s="138"/>
      <c r="Q417" s="182"/>
      <c r="R417" s="138"/>
      <c r="S417" s="138"/>
      <c r="T417" s="138"/>
      <c r="U417" s="138"/>
      <c r="V417" s="138"/>
      <c r="W417" s="138"/>
      <c r="X417" s="182"/>
      <c r="Y417" s="138"/>
      <c r="Z417" s="173"/>
      <c r="AA417" s="138"/>
      <c r="AB417" s="138"/>
      <c r="AC417" s="173"/>
    </row>
    <row r="418" spans="16:29" ht="9.75" customHeight="1">
      <c r="P418" s="138"/>
      <c r="Q418" s="138"/>
      <c r="R418" s="138"/>
      <c r="S418" s="138"/>
      <c r="T418" s="138"/>
      <c r="U418" s="138"/>
      <c r="V418" s="138"/>
      <c r="W418" s="138"/>
      <c r="X418" s="138"/>
      <c r="Y418" s="138"/>
      <c r="Z418" s="138"/>
      <c r="AA418" s="138"/>
      <c r="AB418" s="138"/>
      <c r="AC418" s="138"/>
    </row>
    <row r="419" spans="1:29" ht="9.75" customHeight="1">
      <c r="A419" s="163" t="s">
        <v>117</v>
      </c>
      <c r="B419" s="146"/>
      <c r="C419" s="146"/>
      <c r="D419" s="146"/>
      <c r="E419" s="146"/>
      <c r="F419" s="146"/>
      <c r="G419" s="146"/>
      <c r="H419" s="164" t="s">
        <v>118</v>
      </c>
      <c r="I419" s="146"/>
      <c r="J419" s="146"/>
      <c r="K419" s="146"/>
      <c r="L419" s="146"/>
      <c r="M419" s="146"/>
      <c r="N419" s="147"/>
      <c r="P419" s="183"/>
      <c r="Q419" s="177"/>
      <c r="R419" s="177"/>
      <c r="S419" s="177"/>
      <c r="T419" s="177"/>
      <c r="U419" s="177"/>
      <c r="V419" s="177"/>
      <c r="W419" s="184"/>
      <c r="X419" s="177"/>
      <c r="Y419" s="177"/>
      <c r="Z419" s="177"/>
      <c r="AA419" s="177"/>
      <c r="AB419" s="177"/>
      <c r="AC419" s="177"/>
    </row>
    <row r="420" spans="1:29" ht="15.75" customHeight="1">
      <c r="A420" s="165"/>
      <c r="B420" s="298"/>
      <c r="C420" s="299"/>
      <c r="D420" s="299"/>
      <c r="E420" s="299"/>
      <c r="F420" s="299"/>
      <c r="G420" s="300"/>
      <c r="H420" s="166"/>
      <c r="I420" s="138"/>
      <c r="J420" s="138"/>
      <c r="K420" s="138"/>
      <c r="L420" s="138"/>
      <c r="M420" s="138"/>
      <c r="N420" s="139"/>
      <c r="P420" s="1"/>
      <c r="Q420" s="292"/>
      <c r="R420" s="307"/>
      <c r="S420" s="307"/>
      <c r="T420" s="307"/>
      <c r="U420" s="307"/>
      <c r="V420" s="307"/>
      <c r="W420" s="184"/>
      <c r="X420" s="138"/>
      <c r="Y420" s="138"/>
      <c r="Z420" s="138"/>
      <c r="AA420" s="138"/>
      <c r="AB420" s="138"/>
      <c r="AC420" s="138"/>
    </row>
    <row r="421" spans="1:29" ht="9.75" customHeight="1">
      <c r="A421" s="167" t="s">
        <v>119</v>
      </c>
      <c r="B421" s="96"/>
      <c r="C421" s="96"/>
      <c r="D421" s="96"/>
      <c r="E421" s="96"/>
      <c r="F421" s="96"/>
      <c r="G421" s="131"/>
      <c r="H421" s="168" t="s">
        <v>120</v>
      </c>
      <c r="I421" s="63"/>
      <c r="J421" s="157"/>
      <c r="K421" s="63"/>
      <c r="L421" s="169" t="s">
        <v>121</v>
      </c>
      <c r="M421" s="63"/>
      <c r="N421" s="157"/>
      <c r="P421" s="1"/>
      <c r="Q421" s="138"/>
      <c r="R421" s="138"/>
      <c r="S421" s="138"/>
      <c r="T421" s="138"/>
      <c r="U421" s="138"/>
      <c r="V421" s="138"/>
      <c r="W421" s="185"/>
      <c r="X421" s="138"/>
      <c r="Y421" s="138"/>
      <c r="Z421" s="138"/>
      <c r="AA421" s="185"/>
      <c r="AB421" s="138"/>
      <c r="AC421" s="138"/>
    </row>
    <row r="422" spans="1:29" ht="19.5" customHeight="1">
      <c r="A422" s="97"/>
      <c r="B422" s="298"/>
      <c r="C422" s="299"/>
      <c r="D422" s="299"/>
      <c r="E422" s="299"/>
      <c r="F422" s="299"/>
      <c r="G422" s="300"/>
      <c r="H422" s="97"/>
      <c r="I422" s="98"/>
      <c r="J422" s="157"/>
      <c r="K422" s="98"/>
      <c r="L422" s="98"/>
      <c r="M422" s="98"/>
      <c r="N422" s="144"/>
      <c r="P422" s="138"/>
      <c r="Q422" s="292"/>
      <c r="R422" s="307"/>
      <c r="S422" s="307"/>
      <c r="T422" s="307"/>
      <c r="U422" s="307"/>
      <c r="V422" s="307"/>
      <c r="W422" s="138"/>
      <c r="X422" s="138"/>
      <c r="Y422" s="138"/>
      <c r="Z422" s="138"/>
      <c r="AA422" s="138"/>
      <c r="AB422" s="138"/>
      <c r="AC422" s="138"/>
    </row>
    <row r="423" spans="1:29" ht="12.75" customHeight="1">
      <c r="A423" t="str">
        <f>$A$52</f>
        <v>Offenburg</v>
      </c>
      <c r="M423" s="311">
        <f>$M$52</f>
        <v>40677</v>
      </c>
      <c r="N423" s="270"/>
      <c r="P423" s="138"/>
      <c r="Q423" s="138"/>
      <c r="R423" s="138"/>
      <c r="S423" s="138"/>
      <c r="T423" s="138"/>
      <c r="U423" s="138"/>
      <c r="V423" s="138"/>
      <c r="W423" s="138"/>
      <c r="X423" s="138"/>
      <c r="Y423" s="138"/>
      <c r="Z423" s="138"/>
      <c r="AA423" s="138"/>
      <c r="AB423" s="314"/>
      <c r="AC423" s="315"/>
    </row>
    <row r="424" ht="12.75" customHeight="1"/>
    <row r="425" spans="1:29" ht="24" customHeight="1">
      <c r="A425" s="128" t="s">
        <v>125</v>
      </c>
      <c r="B425" s="129"/>
      <c r="C425" s="129"/>
      <c r="D425" s="129"/>
      <c r="E425" s="129"/>
      <c r="F425" s="129"/>
      <c r="G425" s="129"/>
      <c r="H425" s="129"/>
      <c r="I425" s="129"/>
      <c r="J425" s="129"/>
      <c r="K425" s="129"/>
      <c r="L425" s="129"/>
      <c r="M425" s="129"/>
      <c r="N425" s="129"/>
      <c r="P425" s="128" t="str">
        <f>A425</f>
        <v>Schiedrichterzettel - Runde 5</v>
      </c>
      <c r="Q425" s="129"/>
      <c r="R425" s="129"/>
      <c r="S425" s="129"/>
      <c r="T425" s="129"/>
      <c r="U425" s="129"/>
      <c r="V425" s="129"/>
      <c r="W425" s="129"/>
      <c r="X425" s="129"/>
      <c r="Y425" s="129"/>
      <c r="Z425" s="129"/>
      <c r="AA425" s="129"/>
      <c r="AB425" s="129"/>
      <c r="AC425" s="129"/>
    </row>
    <row r="426" spans="1:29" ht="15.75" customHeight="1">
      <c r="A426" s="130" t="s">
        <v>97</v>
      </c>
      <c r="B426" s="96"/>
      <c r="C426" s="96"/>
      <c r="D426" s="131"/>
      <c r="E426" s="132" t="s">
        <v>98</v>
      </c>
      <c r="F426" s="96"/>
      <c r="G426" s="131"/>
      <c r="H426" s="130" t="s">
        <v>99</v>
      </c>
      <c r="I426" s="96"/>
      <c r="J426" s="132"/>
      <c r="K426" s="131"/>
      <c r="L426" s="132" t="s">
        <v>100</v>
      </c>
      <c r="M426" s="96"/>
      <c r="N426" s="131"/>
      <c r="P426" s="130" t="s">
        <v>97</v>
      </c>
      <c r="Q426" s="96"/>
      <c r="R426" s="96"/>
      <c r="S426" s="131"/>
      <c r="T426" s="132" t="s">
        <v>98</v>
      </c>
      <c r="U426" s="96"/>
      <c r="V426" s="131"/>
      <c r="W426" s="130" t="s">
        <v>99</v>
      </c>
      <c r="X426" s="96"/>
      <c r="Y426" s="132"/>
      <c r="Z426" s="131"/>
      <c r="AA426" s="132" t="s">
        <v>100</v>
      </c>
      <c r="AB426" s="96"/>
      <c r="AC426" s="131"/>
    </row>
    <row r="427" spans="1:29" ht="18" customHeight="1">
      <c r="A427" s="97"/>
      <c r="B427" s="98"/>
      <c r="C427" s="284">
        <f>$C$3</f>
        <v>40677</v>
      </c>
      <c r="D427" s="281"/>
      <c r="E427" s="98"/>
      <c r="F427" s="280"/>
      <c r="G427" s="281"/>
      <c r="H427" s="282" t="str">
        <f>$H$3</f>
        <v>Gruppe D</v>
      </c>
      <c r="I427" s="283"/>
      <c r="J427" s="283"/>
      <c r="K427" s="281"/>
      <c r="L427" s="282"/>
      <c r="M427" s="283"/>
      <c r="N427" s="281"/>
      <c r="P427" s="97"/>
      <c r="Q427" s="98"/>
      <c r="R427" s="284">
        <f>$C$3</f>
        <v>40677</v>
      </c>
      <c r="S427" s="281"/>
      <c r="T427" s="98"/>
      <c r="U427" s="280"/>
      <c r="V427" s="281"/>
      <c r="W427" s="282" t="str">
        <f>$H$3</f>
        <v>Gruppe D</v>
      </c>
      <c r="X427" s="283"/>
      <c r="Y427" s="283"/>
      <c r="Z427" s="281"/>
      <c r="AA427" s="282"/>
      <c r="AB427" s="283"/>
      <c r="AC427" s="281"/>
    </row>
    <row r="428" spans="1:29" ht="24.75" customHeight="1">
      <c r="A428" s="134"/>
      <c r="B428" s="133" t="str">
        <f>$B$4</f>
        <v>BaWü JG-RLT Top24</v>
      </c>
      <c r="L428" s="295" t="str">
        <f>$L$4</f>
        <v>Jungen U12</v>
      </c>
      <c r="M428" s="295"/>
      <c r="N428" s="295"/>
      <c r="P428" s="134"/>
      <c r="Q428" s="133" t="str">
        <f>$B$4</f>
        <v>BaWü JG-RLT Top24</v>
      </c>
      <c r="AA428" s="295" t="str">
        <f>$L$4</f>
        <v>Jungen U12</v>
      </c>
      <c r="AB428" s="295"/>
      <c r="AC428" s="295"/>
    </row>
    <row r="429" spans="1:29" ht="4.5" customHeight="1">
      <c r="A429" s="95"/>
      <c r="B429" s="96"/>
      <c r="C429" s="96"/>
      <c r="D429" s="96"/>
      <c r="E429" s="96"/>
      <c r="F429" s="96"/>
      <c r="G429" s="96"/>
      <c r="H429" s="96"/>
      <c r="I429" s="96"/>
      <c r="J429" s="96"/>
      <c r="K429" s="96"/>
      <c r="L429" s="96"/>
      <c r="M429" s="96"/>
      <c r="N429" s="131"/>
      <c r="P429" s="95"/>
      <c r="Q429" s="96"/>
      <c r="R429" s="96"/>
      <c r="S429" s="96"/>
      <c r="T429" s="96"/>
      <c r="U429" s="96"/>
      <c r="V429" s="96"/>
      <c r="W429" s="96"/>
      <c r="X429" s="96"/>
      <c r="Y429" s="96"/>
      <c r="Z429" s="96"/>
      <c r="AA429" s="96"/>
      <c r="AB429" s="96"/>
      <c r="AC429" s="131"/>
    </row>
    <row r="430" spans="1:29" ht="9.75" customHeight="1">
      <c r="A430" s="135"/>
      <c r="B430" s="136"/>
      <c r="C430" s="137" t="s">
        <v>101</v>
      </c>
      <c r="D430" s="137"/>
      <c r="E430" s="136"/>
      <c r="F430" s="137" t="s">
        <v>102</v>
      </c>
      <c r="G430" s="137"/>
      <c r="H430" s="136"/>
      <c r="I430" s="137" t="s">
        <v>103</v>
      </c>
      <c r="J430" s="137"/>
      <c r="K430" s="137"/>
      <c r="M430" s="138"/>
      <c r="N430" s="139"/>
      <c r="P430" s="135"/>
      <c r="Q430" s="136"/>
      <c r="R430" s="137" t="s">
        <v>101</v>
      </c>
      <c r="S430" s="137"/>
      <c r="T430" s="136"/>
      <c r="U430" s="137" t="s">
        <v>102</v>
      </c>
      <c r="V430" s="137"/>
      <c r="W430" s="136"/>
      <c r="X430" s="137" t="s">
        <v>103</v>
      </c>
      <c r="Y430" s="137"/>
      <c r="Z430" s="137"/>
      <c r="AB430" s="138"/>
      <c r="AC430" s="139"/>
    </row>
    <row r="431" spans="1:29" ht="4.5" customHeight="1">
      <c r="A431" s="135"/>
      <c r="M431" s="138"/>
      <c r="N431" s="139"/>
      <c r="P431" s="135"/>
      <c r="AB431" s="138"/>
      <c r="AC431" s="139"/>
    </row>
    <row r="432" spans="1:29" ht="12.75" customHeight="1">
      <c r="A432" s="95"/>
      <c r="B432" s="96"/>
      <c r="C432" s="140" t="s">
        <v>104</v>
      </c>
      <c r="D432" s="140" t="s">
        <v>105</v>
      </c>
      <c r="E432" s="96"/>
      <c r="F432" s="140"/>
      <c r="G432" s="140"/>
      <c r="H432" s="96"/>
      <c r="I432" s="96"/>
      <c r="J432" s="131"/>
      <c r="M432" s="138"/>
      <c r="N432" s="139"/>
      <c r="P432" s="95"/>
      <c r="Q432" s="96"/>
      <c r="R432" s="140" t="s">
        <v>104</v>
      </c>
      <c r="S432" s="140" t="s">
        <v>105</v>
      </c>
      <c r="T432" s="96"/>
      <c r="U432" s="140"/>
      <c r="V432" s="140"/>
      <c r="W432" s="96"/>
      <c r="X432" s="96"/>
      <c r="Y432" s="131"/>
      <c r="AB432" s="138"/>
      <c r="AC432" s="139"/>
    </row>
    <row r="433" spans="1:29" ht="4.5" customHeight="1">
      <c r="A433" s="135"/>
      <c r="B433" s="138"/>
      <c r="C433" s="1"/>
      <c r="D433" s="1"/>
      <c r="E433" s="138"/>
      <c r="F433" s="1"/>
      <c r="G433" s="1"/>
      <c r="H433" s="138"/>
      <c r="I433" s="138"/>
      <c r="J433" s="139"/>
      <c r="M433" s="138"/>
      <c r="N433" s="139"/>
      <c r="P433" s="135"/>
      <c r="Q433" s="138"/>
      <c r="R433" s="1"/>
      <c r="S433" s="1"/>
      <c r="T433" s="138"/>
      <c r="U433" s="1"/>
      <c r="V433" s="1"/>
      <c r="W433" s="138"/>
      <c r="X433" s="138"/>
      <c r="Y433" s="139"/>
      <c r="AB433" s="138"/>
      <c r="AC433" s="139"/>
    </row>
    <row r="434" spans="1:29" ht="9.75" customHeight="1">
      <c r="A434" s="135"/>
      <c r="B434" s="138"/>
      <c r="C434" s="287">
        <f>Raster!B33</f>
        <v>91</v>
      </c>
      <c r="D434" s="289" t="str">
        <f>Raster!C33</f>
        <v>Blessing, David</v>
      </c>
      <c r="E434" s="290"/>
      <c r="F434" s="290"/>
      <c r="G434" s="290"/>
      <c r="H434" s="290"/>
      <c r="I434" s="290"/>
      <c r="J434" s="291"/>
      <c r="L434" s="136"/>
      <c r="M434" s="1" t="s">
        <v>106</v>
      </c>
      <c r="N434" s="141"/>
      <c r="P434" s="135"/>
      <c r="Q434" s="138"/>
      <c r="R434" s="287">
        <f>Raster!B35</f>
        <v>93</v>
      </c>
      <c r="S434" s="289" t="str">
        <f>Raster!C35</f>
        <v>Arnegger, Nico</v>
      </c>
      <c r="T434" s="290"/>
      <c r="U434" s="290"/>
      <c r="V434" s="290"/>
      <c r="W434" s="290"/>
      <c r="X434" s="290"/>
      <c r="Y434" s="291"/>
      <c r="AA434" s="136"/>
      <c r="AB434" s="1" t="s">
        <v>106</v>
      </c>
      <c r="AC434" s="141"/>
    </row>
    <row r="435" spans="1:29" ht="4.5" customHeight="1">
      <c r="A435" s="135"/>
      <c r="B435" s="138"/>
      <c r="C435" s="288"/>
      <c r="D435" s="290"/>
      <c r="E435" s="290"/>
      <c r="F435" s="290"/>
      <c r="G435" s="290"/>
      <c r="H435" s="290"/>
      <c r="I435" s="290"/>
      <c r="J435" s="291"/>
      <c r="M435" s="138"/>
      <c r="N435" s="139"/>
      <c r="P435" s="135"/>
      <c r="Q435" s="138"/>
      <c r="R435" s="288"/>
      <c r="S435" s="290"/>
      <c r="T435" s="290"/>
      <c r="U435" s="290"/>
      <c r="V435" s="290"/>
      <c r="W435" s="290"/>
      <c r="X435" s="290"/>
      <c r="Y435" s="291"/>
      <c r="AB435" s="138"/>
      <c r="AC435" s="139"/>
    </row>
    <row r="436" spans="1:29" ht="9.75" customHeight="1">
      <c r="A436" s="135"/>
      <c r="B436" s="138"/>
      <c r="C436" s="288"/>
      <c r="D436" s="290"/>
      <c r="E436" s="290"/>
      <c r="F436" s="290"/>
      <c r="G436" s="290"/>
      <c r="H436" s="290"/>
      <c r="I436" s="290"/>
      <c r="J436" s="291"/>
      <c r="L436" s="136"/>
      <c r="M436" s="1" t="s">
        <v>107</v>
      </c>
      <c r="N436" s="141"/>
      <c r="P436" s="135"/>
      <c r="Q436" s="138"/>
      <c r="R436" s="288"/>
      <c r="S436" s="290"/>
      <c r="T436" s="290"/>
      <c r="U436" s="290"/>
      <c r="V436" s="290"/>
      <c r="W436" s="290"/>
      <c r="X436" s="290"/>
      <c r="Y436" s="291"/>
      <c r="AA436" s="136"/>
      <c r="AB436" s="1" t="s">
        <v>107</v>
      </c>
      <c r="AC436" s="141"/>
    </row>
    <row r="437" spans="1:29" ht="4.5" customHeight="1">
      <c r="A437" s="135"/>
      <c r="B437" s="138"/>
      <c r="C437" s="288"/>
      <c r="D437" s="290"/>
      <c r="E437" s="290"/>
      <c r="F437" s="290"/>
      <c r="G437" s="290"/>
      <c r="H437" s="290"/>
      <c r="I437" s="290"/>
      <c r="J437" s="291"/>
      <c r="M437" s="138"/>
      <c r="N437" s="139"/>
      <c r="P437" s="135"/>
      <c r="Q437" s="138"/>
      <c r="R437" s="288"/>
      <c r="S437" s="290"/>
      <c r="T437" s="290"/>
      <c r="U437" s="290"/>
      <c r="V437" s="290"/>
      <c r="W437" s="290"/>
      <c r="X437" s="290"/>
      <c r="Y437" s="291"/>
      <c r="AB437" s="138"/>
      <c r="AC437" s="139"/>
    </row>
    <row r="438" spans="1:29" ht="9.75" customHeight="1">
      <c r="A438" s="135"/>
      <c r="B438" s="138"/>
      <c r="C438" s="288"/>
      <c r="D438" s="290"/>
      <c r="E438" s="290"/>
      <c r="F438" s="290"/>
      <c r="G438" s="290"/>
      <c r="H438" s="290"/>
      <c r="I438" s="290"/>
      <c r="J438" s="291"/>
      <c r="L438" s="142"/>
      <c r="M438" s="1" t="s">
        <v>107</v>
      </c>
      <c r="N438" s="141"/>
      <c r="P438" s="135"/>
      <c r="Q438" s="138"/>
      <c r="R438" s="288"/>
      <c r="S438" s="290"/>
      <c r="T438" s="290"/>
      <c r="U438" s="290"/>
      <c r="V438" s="290"/>
      <c r="W438" s="290"/>
      <c r="X438" s="290"/>
      <c r="Y438" s="291"/>
      <c r="AA438" s="142"/>
      <c r="AB438" s="1" t="s">
        <v>107</v>
      </c>
      <c r="AC438" s="141"/>
    </row>
    <row r="439" spans="1:29" ht="4.5" customHeight="1">
      <c r="A439" s="97"/>
      <c r="B439" s="98"/>
      <c r="C439" s="98"/>
      <c r="D439" s="98"/>
      <c r="E439" s="98"/>
      <c r="F439" s="98"/>
      <c r="G439" s="98"/>
      <c r="H439" s="98"/>
      <c r="I439" s="98"/>
      <c r="J439" s="139"/>
      <c r="L439" s="96"/>
      <c r="M439" s="143"/>
      <c r="N439" s="141"/>
      <c r="P439" s="97"/>
      <c r="Q439" s="98"/>
      <c r="R439" s="98"/>
      <c r="S439" s="98"/>
      <c r="T439" s="98"/>
      <c r="U439" s="98"/>
      <c r="V439" s="98"/>
      <c r="W439" s="98"/>
      <c r="X439" s="98"/>
      <c r="Y439" s="139"/>
      <c r="AA439" s="96"/>
      <c r="AB439" s="143"/>
      <c r="AC439" s="141"/>
    </row>
    <row r="440" spans="1:29" ht="12.75" customHeight="1">
      <c r="A440" s="95"/>
      <c r="B440" s="96"/>
      <c r="C440" s="96"/>
      <c r="D440" s="140" t="s">
        <v>108</v>
      </c>
      <c r="E440" s="96"/>
      <c r="F440" s="140"/>
      <c r="G440" s="140"/>
      <c r="H440" s="96"/>
      <c r="I440" s="96"/>
      <c r="J440" s="131"/>
      <c r="K440" s="96"/>
      <c r="L440" s="96"/>
      <c r="M440" s="96"/>
      <c r="N440" s="131"/>
      <c r="P440" s="95"/>
      <c r="Q440" s="96"/>
      <c r="R440" s="96"/>
      <c r="S440" s="140" t="s">
        <v>108</v>
      </c>
      <c r="T440" s="96"/>
      <c r="U440" s="140"/>
      <c r="V440" s="140"/>
      <c r="W440" s="96"/>
      <c r="X440" s="96"/>
      <c r="Y440" s="131"/>
      <c r="Z440" s="96"/>
      <c r="AA440" s="96"/>
      <c r="AB440" s="96"/>
      <c r="AC440" s="131"/>
    </row>
    <row r="441" spans="1:29" ht="4.5" customHeight="1">
      <c r="A441" s="135"/>
      <c r="B441" s="138"/>
      <c r="C441" s="138"/>
      <c r="D441" s="138"/>
      <c r="E441" s="138"/>
      <c r="F441" s="138"/>
      <c r="G441" s="138"/>
      <c r="H441" s="138"/>
      <c r="I441" s="138"/>
      <c r="J441" s="139"/>
      <c r="K441" s="138"/>
      <c r="L441" s="138"/>
      <c r="M441" s="138"/>
      <c r="N441" s="139"/>
      <c r="P441" s="135"/>
      <c r="Q441" s="138"/>
      <c r="R441" s="138"/>
      <c r="S441" s="138"/>
      <c r="T441" s="138"/>
      <c r="U441" s="138"/>
      <c r="V441" s="138"/>
      <c r="W441" s="138"/>
      <c r="X441" s="138"/>
      <c r="Y441" s="139"/>
      <c r="Z441" s="138"/>
      <c r="AA441" s="138"/>
      <c r="AB441" s="138"/>
      <c r="AC441" s="139"/>
    </row>
    <row r="442" spans="1:29" ht="9.75" customHeight="1">
      <c r="A442" s="135"/>
      <c r="B442" s="138"/>
      <c r="C442" s="138"/>
      <c r="D442" s="292"/>
      <c r="E442" s="293"/>
      <c r="F442" s="293"/>
      <c r="G442" s="293"/>
      <c r="H442" s="293"/>
      <c r="I442" s="293"/>
      <c r="J442" s="294"/>
      <c r="K442" s="138"/>
      <c r="L442" s="136"/>
      <c r="M442" s="1" t="s">
        <v>106</v>
      </c>
      <c r="N442" s="141"/>
      <c r="P442" s="135"/>
      <c r="Q442" s="138"/>
      <c r="R442" s="138"/>
      <c r="S442" s="292"/>
      <c r="T442" s="293"/>
      <c r="U442" s="293"/>
      <c r="V442" s="293"/>
      <c r="W442" s="293"/>
      <c r="X442" s="293"/>
      <c r="Y442" s="294"/>
      <c r="Z442" s="138"/>
      <c r="AA442" s="136"/>
      <c r="AB442" s="1" t="s">
        <v>106</v>
      </c>
      <c r="AC442" s="141"/>
    </row>
    <row r="443" spans="1:29" ht="4.5" customHeight="1">
      <c r="A443" s="135"/>
      <c r="B443" s="138"/>
      <c r="C443" s="138"/>
      <c r="D443" s="293"/>
      <c r="E443" s="293"/>
      <c r="F443" s="293"/>
      <c r="G443" s="293"/>
      <c r="H443" s="293"/>
      <c r="I443" s="293"/>
      <c r="J443" s="294"/>
      <c r="K443" s="138"/>
      <c r="L443" s="138"/>
      <c r="M443" s="138"/>
      <c r="N443" s="139"/>
      <c r="P443" s="135"/>
      <c r="Q443" s="138"/>
      <c r="R443" s="138"/>
      <c r="S443" s="293"/>
      <c r="T443" s="293"/>
      <c r="U443" s="293"/>
      <c r="V443" s="293"/>
      <c r="W443" s="293"/>
      <c r="X443" s="293"/>
      <c r="Y443" s="294"/>
      <c r="Z443" s="138"/>
      <c r="AA443" s="138"/>
      <c r="AB443" s="138"/>
      <c r="AC443" s="139"/>
    </row>
    <row r="444" spans="1:29" ht="9.75" customHeight="1">
      <c r="A444" s="135"/>
      <c r="B444" s="138"/>
      <c r="C444" s="138"/>
      <c r="D444" s="293"/>
      <c r="E444" s="293"/>
      <c r="F444" s="293"/>
      <c r="G444" s="293"/>
      <c r="H444" s="293"/>
      <c r="I444" s="293"/>
      <c r="J444" s="294"/>
      <c r="K444" s="138"/>
      <c r="L444" s="136"/>
      <c r="M444" s="1" t="s">
        <v>109</v>
      </c>
      <c r="N444" s="141"/>
      <c r="P444" s="135"/>
      <c r="Q444" s="138"/>
      <c r="R444" s="138"/>
      <c r="S444" s="293"/>
      <c r="T444" s="293"/>
      <c r="U444" s="293"/>
      <c r="V444" s="293"/>
      <c r="W444" s="293"/>
      <c r="X444" s="293"/>
      <c r="Y444" s="294"/>
      <c r="Z444" s="138"/>
      <c r="AA444" s="136"/>
      <c r="AB444" s="1" t="s">
        <v>109</v>
      </c>
      <c r="AC444" s="141"/>
    </row>
    <row r="445" spans="1:29" ht="4.5" customHeight="1">
      <c r="A445" s="97"/>
      <c r="B445" s="98"/>
      <c r="C445" s="98"/>
      <c r="D445" s="98"/>
      <c r="E445" s="98"/>
      <c r="F445" s="98"/>
      <c r="G445" s="98"/>
      <c r="H445" s="98"/>
      <c r="I445" s="98"/>
      <c r="J445" s="144"/>
      <c r="K445" s="98"/>
      <c r="L445" s="98"/>
      <c r="M445" s="98"/>
      <c r="N445" s="139"/>
      <c r="P445" s="97"/>
      <c r="Q445" s="98"/>
      <c r="R445" s="98"/>
      <c r="S445" s="98"/>
      <c r="T445" s="98"/>
      <c r="U445" s="98"/>
      <c r="V445" s="98"/>
      <c r="W445" s="98"/>
      <c r="X445" s="98"/>
      <c r="Y445" s="144"/>
      <c r="Z445" s="98"/>
      <c r="AA445" s="98"/>
      <c r="AB445" s="98"/>
      <c r="AC445" s="139"/>
    </row>
    <row r="446" spans="13:29" ht="4.5" customHeight="1">
      <c r="M446" s="138"/>
      <c r="N446" s="63"/>
      <c r="AB446" s="138"/>
      <c r="AC446" s="63"/>
    </row>
    <row r="447" spans="1:29" ht="4.5" customHeight="1">
      <c r="A447" s="95"/>
      <c r="B447" s="96"/>
      <c r="C447" s="96"/>
      <c r="D447" s="96"/>
      <c r="E447" s="96"/>
      <c r="F447" s="96"/>
      <c r="G447" s="96"/>
      <c r="H447" s="96"/>
      <c r="I447" s="96"/>
      <c r="J447" s="96"/>
      <c r="K447" s="96"/>
      <c r="L447" s="96"/>
      <c r="M447" s="96"/>
      <c r="N447" s="139"/>
      <c r="P447" s="95"/>
      <c r="Q447" s="96"/>
      <c r="R447" s="96"/>
      <c r="S447" s="96"/>
      <c r="T447" s="96"/>
      <c r="U447" s="96"/>
      <c r="V447" s="96"/>
      <c r="W447" s="96"/>
      <c r="X447" s="96"/>
      <c r="Y447" s="96"/>
      <c r="Z447" s="96"/>
      <c r="AA447" s="96"/>
      <c r="AB447" s="96"/>
      <c r="AC447" s="139"/>
    </row>
    <row r="448" spans="1:29" ht="9.75" customHeight="1">
      <c r="A448" s="135"/>
      <c r="B448" s="136"/>
      <c r="C448" s="137" t="s">
        <v>101</v>
      </c>
      <c r="D448" s="137"/>
      <c r="E448" s="136"/>
      <c r="F448" s="137" t="s">
        <v>102</v>
      </c>
      <c r="G448" s="137"/>
      <c r="H448" s="136"/>
      <c r="I448" s="137" t="s">
        <v>103</v>
      </c>
      <c r="J448" s="137"/>
      <c r="K448" s="137"/>
      <c r="M448" s="138"/>
      <c r="N448" s="139"/>
      <c r="P448" s="135"/>
      <c r="Q448" s="136"/>
      <c r="R448" s="137" t="s">
        <v>101</v>
      </c>
      <c r="S448" s="137"/>
      <c r="T448" s="136"/>
      <c r="U448" s="137" t="s">
        <v>102</v>
      </c>
      <c r="V448" s="137"/>
      <c r="W448" s="136"/>
      <c r="X448" s="137" t="s">
        <v>103</v>
      </c>
      <c r="Y448" s="137"/>
      <c r="Z448" s="137"/>
      <c r="AB448" s="138"/>
      <c r="AC448" s="139"/>
    </row>
    <row r="449" spans="1:29" ht="4.5" customHeight="1">
      <c r="A449" s="135"/>
      <c r="M449" s="138"/>
      <c r="N449" s="139"/>
      <c r="P449" s="135"/>
      <c r="AB449" s="138"/>
      <c r="AC449" s="139"/>
    </row>
    <row r="450" spans="1:29" ht="12.75" customHeight="1">
      <c r="A450" s="95"/>
      <c r="B450" s="96"/>
      <c r="C450" s="140" t="s">
        <v>104</v>
      </c>
      <c r="D450" s="140" t="s">
        <v>110</v>
      </c>
      <c r="E450" s="96"/>
      <c r="F450" s="140"/>
      <c r="G450" s="140"/>
      <c r="H450" s="96"/>
      <c r="I450" s="96"/>
      <c r="J450" s="131"/>
      <c r="M450" s="138"/>
      <c r="N450" s="139"/>
      <c r="P450" s="95"/>
      <c r="Q450" s="96"/>
      <c r="R450" s="140" t="s">
        <v>104</v>
      </c>
      <c r="S450" s="140" t="s">
        <v>110</v>
      </c>
      <c r="T450" s="96"/>
      <c r="U450" s="140"/>
      <c r="V450" s="140"/>
      <c r="W450" s="96"/>
      <c r="X450" s="96"/>
      <c r="Y450" s="131"/>
      <c r="AB450" s="138"/>
      <c r="AC450" s="139"/>
    </row>
    <row r="451" spans="1:29" ht="4.5" customHeight="1">
      <c r="A451" s="135"/>
      <c r="B451" s="138"/>
      <c r="C451" s="1"/>
      <c r="D451" s="1"/>
      <c r="E451" s="138"/>
      <c r="F451" s="1"/>
      <c r="G451" s="1"/>
      <c r="H451" s="138"/>
      <c r="I451" s="138"/>
      <c r="J451" s="139"/>
      <c r="M451" s="138"/>
      <c r="N451" s="139"/>
      <c r="P451" s="135"/>
      <c r="Q451" s="138"/>
      <c r="R451" s="1"/>
      <c r="S451" s="1"/>
      <c r="T451" s="138"/>
      <c r="U451" s="1"/>
      <c r="V451" s="1"/>
      <c r="W451" s="138"/>
      <c r="X451" s="138"/>
      <c r="Y451" s="139"/>
      <c r="AB451" s="138"/>
      <c r="AC451" s="139"/>
    </row>
    <row r="452" spans="1:29" ht="9.75" customHeight="1">
      <c r="A452" s="135"/>
      <c r="B452" s="138"/>
      <c r="C452" s="287">
        <f>Raster!B34</f>
        <v>92</v>
      </c>
      <c r="D452" s="289" t="str">
        <f>Raster!C34</f>
        <v>Reis, Dominik</v>
      </c>
      <c r="E452" s="290"/>
      <c r="F452" s="290"/>
      <c r="G452" s="290"/>
      <c r="H452" s="290"/>
      <c r="I452" s="290"/>
      <c r="J452" s="291"/>
      <c r="L452" s="136"/>
      <c r="M452" s="1" t="s">
        <v>106</v>
      </c>
      <c r="N452" s="141"/>
      <c r="P452" s="135"/>
      <c r="Q452" s="138"/>
      <c r="R452" s="287">
        <f>Raster!B37</f>
        <v>95</v>
      </c>
      <c r="S452" s="289" t="str">
        <f>Raster!C37</f>
        <v>Molzer, Leon</v>
      </c>
      <c r="T452" s="290"/>
      <c r="U452" s="290"/>
      <c r="V452" s="290"/>
      <c r="W452" s="290"/>
      <c r="X452" s="290"/>
      <c r="Y452" s="291"/>
      <c r="AA452" s="136"/>
      <c r="AB452" s="1" t="s">
        <v>106</v>
      </c>
      <c r="AC452" s="141"/>
    </row>
    <row r="453" spans="1:29" ht="4.5" customHeight="1">
      <c r="A453" s="135"/>
      <c r="B453" s="138"/>
      <c r="C453" s="288"/>
      <c r="D453" s="290"/>
      <c r="E453" s="290"/>
      <c r="F453" s="290"/>
      <c r="G453" s="290"/>
      <c r="H453" s="290"/>
      <c r="I453" s="290"/>
      <c r="J453" s="291"/>
      <c r="M453" s="138"/>
      <c r="N453" s="139"/>
      <c r="P453" s="135"/>
      <c r="Q453" s="138"/>
      <c r="R453" s="288"/>
      <c r="S453" s="290"/>
      <c r="T453" s="290"/>
      <c r="U453" s="290"/>
      <c r="V453" s="290"/>
      <c r="W453" s="290"/>
      <c r="X453" s="290"/>
      <c r="Y453" s="291"/>
      <c r="AB453" s="138"/>
      <c r="AC453" s="139"/>
    </row>
    <row r="454" spans="1:29" ht="9.75" customHeight="1">
      <c r="A454" s="135"/>
      <c r="B454" s="138"/>
      <c r="C454" s="288"/>
      <c r="D454" s="290"/>
      <c r="E454" s="290"/>
      <c r="F454" s="290"/>
      <c r="G454" s="290"/>
      <c r="H454" s="290"/>
      <c r="I454" s="290"/>
      <c r="J454" s="291"/>
      <c r="L454" s="136"/>
      <c r="M454" s="1" t="s">
        <v>107</v>
      </c>
      <c r="N454" s="141"/>
      <c r="P454" s="135"/>
      <c r="Q454" s="138"/>
      <c r="R454" s="288"/>
      <c r="S454" s="290"/>
      <c r="T454" s="290"/>
      <c r="U454" s="290"/>
      <c r="V454" s="290"/>
      <c r="W454" s="290"/>
      <c r="X454" s="290"/>
      <c r="Y454" s="291"/>
      <c r="AA454" s="136"/>
      <c r="AB454" s="1" t="s">
        <v>107</v>
      </c>
      <c r="AC454" s="141"/>
    </row>
    <row r="455" spans="1:29" ht="4.5" customHeight="1">
      <c r="A455" s="135"/>
      <c r="B455" s="138"/>
      <c r="C455" s="288"/>
      <c r="D455" s="290"/>
      <c r="E455" s="290"/>
      <c r="F455" s="290"/>
      <c r="G455" s="290"/>
      <c r="H455" s="290"/>
      <c r="I455" s="290"/>
      <c r="J455" s="291"/>
      <c r="M455" s="138"/>
      <c r="N455" s="139"/>
      <c r="P455" s="135"/>
      <c r="Q455" s="138"/>
      <c r="R455" s="288"/>
      <c r="S455" s="290"/>
      <c r="T455" s="290"/>
      <c r="U455" s="290"/>
      <c r="V455" s="290"/>
      <c r="W455" s="290"/>
      <c r="X455" s="290"/>
      <c r="Y455" s="291"/>
      <c r="AB455" s="138"/>
      <c r="AC455" s="139"/>
    </row>
    <row r="456" spans="1:29" ht="9.75" customHeight="1">
      <c r="A456" s="135"/>
      <c r="B456" s="138"/>
      <c r="C456" s="288"/>
      <c r="D456" s="290"/>
      <c r="E456" s="290"/>
      <c r="F456" s="290"/>
      <c r="G456" s="290"/>
      <c r="H456" s="290"/>
      <c r="I456" s="290"/>
      <c r="J456" s="291"/>
      <c r="L456" s="142"/>
      <c r="M456" s="1" t="s">
        <v>107</v>
      </c>
      <c r="N456" s="141"/>
      <c r="P456" s="135"/>
      <c r="Q456" s="138"/>
      <c r="R456" s="288"/>
      <c r="S456" s="290"/>
      <c r="T456" s="290"/>
      <c r="U456" s="290"/>
      <c r="V456" s="290"/>
      <c r="W456" s="290"/>
      <c r="X456" s="290"/>
      <c r="Y456" s="291"/>
      <c r="AA456" s="142"/>
      <c r="AB456" s="1" t="s">
        <v>107</v>
      </c>
      <c r="AC456" s="141"/>
    </row>
    <row r="457" spans="1:29" ht="4.5" customHeight="1">
      <c r="A457" s="97"/>
      <c r="B457" s="98"/>
      <c r="C457" s="98"/>
      <c r="D457" s="98"/>
      <c r="E457" s="98"/>
      <c r="F457" s="98"/>
      <c r="G457" s="98"/>
      <c r="H457" s="98"/>
      <c r="I457" s="98"/>
      <c r="J457" s="139"/>
      <c r="L457" s="96"/>
      <c r="M457" s="143"/>
      <c r="N457" s="141"/>
      <c r="P457" s="97"/>
      <c r="Q457" s="98"/>
      <c r="R457" s="98"/>
      <c r="S457" s="98"/>
      <c r="T457" s="98"/>
      <c r="U457" s="98"/>
      <c r="V457" s="98"/>
      <c r="W457" s="98"/>
      <c r="X457" s="98"/>
      <c r="Y457" s="139"/>
      <c r="AA457" s="96"/>
      <c r="AB457" s="143"/>
      <c r="AC457" s="141"/>
    </row>
    <row r="458" spans="1:29" ht="12.75" customHeight="1">
      <c r="A458" s="95"/>
      <c r="B458" s="96"/>
      <c r="C458" s="96"/>
      <c r="D458" s="140" t="s">
        <v>108</v>
      </c>
      <c r="E458" s="96"/>
      <c r="F458" s="140"/>
      <c r="G458" s="140"/>
      <c r="H458" s="96"/>
      <c r="I458" s="96"/>
      <c r="J458" s="131"/>
      <c r="K458" s="96"/>
      <c r="L458" s="96"/>
      <c r="M458" s="96"/>
      <c r="N458" s="131"/>
      <c r="P458" s="95"/>
      <c r="Q458" s="96"/>
      <c r="R458" s="96"/>
      <c r="S458" s="140" t="s">
        <v>108</v>
      </c>
      <c r="T458" s="96"/>
      <c r="U458" s="140"/>
      <c r="V458" s="140"/>
      <c r="W458" s="96"/>
      <c r="X458" s="96"/>
      <c r="Y458" s="131"/>
      <c r="Z458" s="96"/>
      <c r="AA458" s="96"/>
      <c r="AB458" s="96"/>
      <c r="AC458" s="131"/>
    </row>
    <row r="459" spans="1:29" ht="4.5" customHeight="1">
      <c r="A459" s="135"/>
      <c r="B459" s="138"/>
      <c r="C459" s="138"/>
      <c r="D459" s="138"/>
      <c r="E459" s="138"/>
      <c r="F459" s="138"/>
      <c r="G459" s="138"/>
      <c r="H459" s="138"/>
      <c r="I459" s="138"/>
      <c r="J459" s="139"/>
      <c r="K459" s="138"/>
      <c r="L459" s="138"/>
      <c r="M459" s="138"/>
      <c r="N459" s="139"/>
      <c r="P459" s="135"/>
      <c r="Q459" s="138"/>
      <c r="R459" s="138"/>
      <c r="S459" s="138"/>
      <c r="T459" s="138"/>
      <c r="U459" s="138"/>
      <c r="V459" s="138"/>
      <c r="W459" s="138"/>
      <c r="X459" s="138"/>
      <c r="Y459" s="139"/>
      <c r="Z459" s="138"/>
      <c r="AA459" s="138"/>
      <c r="AB459" s="138"/>
      <c r="AC459" s="139"/>
    </row>
    <row r="460" spans="1:29" ht="9.75" customHeight="1">
      <c r="A460" s="135"/>
      <c r="B460" s="138"/>
      <c r="C460" s="138"/>
      <c r="D460" s="292"/>
      <c r="E460" s="293"/>
      <c r="F460" s="293"/>
      <c r="G460" s="293"/>
      <c r="H460" s="293"/>
      <c r="I460" s="293"/>
      <c r="J460" s="294"/>
      <c r="K460" s="138"/>
      <c r="L460" s="136"/>
      <c r="M460" s="1" t="s">
        <v>106</v>
      </c>
      <c r="N460" s="141"/>
      <c r="P460" s="135"/>
      <c r="Q460" s="138"/>
      <c r="R460" s="138"/>
      <c r="S460" s="292"/>
      <c r="T460" s="293"/>
      <c r="U460" s="293"/>
      <c r="V460" s="293"/>
      <c r="W460" s="293"/>
      <c r="X460" s="293"/>
      <c r="Y460" s="294"/>
      <c r="Z460" s="138"/>
      <c r="AA460" s="136"/>
      <c r="AB460" s="1" t="s">
        <v>106</v>
      </c>
      <c r="AC460" s="141"/>
    </row>
    <row r="461" spans="1:29" ht="4.5" customHeight="1">
      <c r="A461" s="135"/>
      <c r="B461" s="138"/>
      <c r="C461" s="138"/>
      <c r="D461" s="293"/>
      <c r="E461" s="293"/>
      <c r="F461" s="293"/>
      <c r="G461" s="293"/>
      <c r="H461" s="293"/>
      <c r="I461" s="293"/>
      <c r="J461" s="294"/>
      <c r="K461" s="138"/>
      <c r="L461" s="138"/>
      <c r="M461" s="138"/>
      <c r="N461" s="139"/>
      <c r="P461" s="135"/>
      <c r="Q461" s="138"/>
      <c r="R461" s="138"/>
      <c r="S461" s="293"/>
      <c r="T461" s="293"/>
      <c r="U461" s="293"/>
      <c r="V461" s="293"/>
      <c r="W461" s="293"/>
      <c r="X461" s="293"/>
      <c r="Y461" s="294"/>
      <c r="Z461" s="138"/>
      <c r="AA461" s="138"/>
      <c r="AB461" s="138"/>
      <c r="AC461" s="139"/>
    </row>
    <row r="462" spans="1:29" ht="9.75" customHeight="1">
      <c r="A462" s="135"/>
      <c r="B462" s="138"/>
      <c r="C462" s="138"/>
      <c r="D462" s="293"/>
      <c r="E462" s="293"/>
      <c r="F462" s="293"/>
      <c r="G462" s="293"/>
      <c r="H462" s="293"/>
      <c r="I462" s="293"/>
      <c r="J462" s="294"/>
      <c r="K462" s="138"/>
      <c r="L462" s="136"/>
      <c r="M462" s="1" t="s">
        <v>109</v>
      </c>
      <c r="N462" s="141"/>
      <c r="P462" s="135"/>
      <c r="Q462" s="138"/>
      <c r="R462" s="138"/>
      <c r="S462" s="293"/>
      <c r="T462" s="293"/>
      <c r="U462" s="293"/>
      <c r="V462" s="293"/>
      <c r="W462" s="293"/>
      <c r="X462" s="293"/>
      <c r="Y462" s="294"/>
      <c r="Z462" s="138"/>
      <c r="AA462" s="136"/>
      <c r="AB462" s="1" t="s">
        <v>109</v>
      </c>
      <c r="AC462" s="141"/>
    </row>
    <row r="463" spans="1:29" ht="4.5" customHeight="1">
      <c r="A463" s="97"/>
      <c r="B463" s="98"/>
      <c r="C463" s="98"/>
      <c r="D463" s="98"/>
      <c r="E463" s="98"/>
      <c r="F463" s="98"/>
      <c r="G463" s="98"/>
      <c r="H463" s="98"/>
      <c r="I463" s="98"/>
      <c r="J463" s="144"/>
      <c r="K463" s="98"/>
      <c r="L463" s="98"/>
      <c r="M463" s="98"/>
      <c r="N463" s="144"/>
      <c r="P463" s="97"/>
      <c r="Q463" s="98"/>
      <c r="R463" s="98"/>
      <c r="S463" s="98"/>
      <c r="T463" s="98"/>
      <c r="U463" s="98"/>
      <c r="V463" s="98"/>
      <c r="W463" s="98"/>
      <c r="X463" s="98"/>
      <c r="Y463" s="144"/>
      <c r="Z463" s="98"/>
      <c r="AA463" s="98"/>
      <c r="AB463" s="98"/>
      <c r="AC463" s="144"/>
    </row>
    <row r="464" spans="1:29" ht="4.5" customHeight="1">
      <c r="A464" s="138"/>
      <c r="B464" s="138"/>
      <c r="C464" s="138"/>
      <c r="D464" s="138"/>
      <c r="E464" s="138"/>
      <c r="F464" s="138"/>
      <c r="G464" s="138"/>
      <c r="H464" s="138"/>
      <c r="I464" s="138"/>
      <c r="J464" s="138"/>
      <c r="K464" s="138"/>
      <c r="L464" s="138"/>
      <c r="M464" s="138"/>
      <c r="N464" s="138"/>
      <c r="P464" s="138"/>
      <c r="Q464" s="138"/>
      <c r="R464" s="138"/>
      <c r="S464" s="138"/>
      <c r="T464" s="138"/>
      <c r="U464" s="138"/>
      <c r="V464" s="138"/>
      <c r="W464" s="138"/>
      <c r="X464" s="138"/>
      <c r="Y464" s="138"/>
      <c r="Z464" s="138"/>
      <c r="AA464" s="138"/>
      <c r="AB464" s="138"/>
      <c r="AC464" s="138"/>
    </row>
    <row r="465" spans="1:29" ht="12.75" customHeight="1">
      <c r="A465" s="301" t="s">
        <v>111</v>
      </c>
      <c r="B465" s="302"/>
      <c r="C465" s="303"/>
      <c r="D465" s="145" t="s">
        <v>64</v>
      </c>
      <c r="E465" s="146"/>
      <c r="F465" s="146"/>
      <c r="G465" s="146"/>
      <c r="H465" s="146"/>
      <c r="I465" s="146"/>
      <c r="J465" s="146"/>
      <c r="K465" s="146"/>
      <c r="L465" s="146"/>
      <c r="M465" s="146"/>
      <c r="N465" s="147"/>
      <c r="P465" s="301" t="s">
        <v>111</v>
      </c>
      <c r="Q465" s="302"/>
      <c r="R465" s="303"/>
      <c r="S465" s="145" t="s">
        <v>64</v>
      </c>
      <c r="T465" s="146"/>
      <c r="U465" s="146"/>
      <c r="V465" s="146"/>
      <c r="W465" s="146"/>
      <c r="X465" s="146"/>
      <c r="Y465" s="146"/>
      <c r="Z465" s="146"/>
      <c r="AA465" s="146"/>
      <c r="AB465" s="146"/>
      <c r="AC465" s="147"/>
    </row>
    <row r="466" spans="1:29" ht="12.75" customHeight="1">
      <c r="A466" s="304"/>
      <c r="B466" s="305"/>
      <c r="C466" s="306"/>
      <c r="D466" s="148" t="s">
        <v>66</v>
      </c>
      <c r="E466" s="149" t="s">
        <v>67</v>
      </c>
      <c r="F466" s="147"/>
      <c r="G466" s="150" t="s">
        <v>68</v>
      </c>
      <c r="H466" s="149" t="s">
        <v>69</v>
      </c>
      <c r="I466" s="151"/>
      <c r="J466" s="150" t="s">
        <v>70</v>
      </c>
      <c r="K466" s="149" t="s">
        <v>112</v>
      </c>
      <c r="L466" s="146"/>
      <c r="M466" s="147"/>
      <c r="N466" s="150" t="s">
        <v>113</v>
      </c>
      <c r="P466" s="304"/>
      <c r="Q466" s="305"/>
      <c r="R466" s="306"/>
      <c r="S466" s="148" t="s">
        <v>66</v>
      </c>
      <c r="T466" s="149" t="s">
        <v>67</v>
      </c>
      <c r="U466" s="147"/>
      <c r="V466" s="150" t="s">
        <v>68</v>
      </c>
      <c r="W466" s="149" t="s">
        <v>69</v>
      </c>
      <c r="X466" s="151"/>
      <c r="Y466" s="150" t="s">
        <v>70</v>
      </c>
      <c r="Z466" s="149" t="s">
        <v>112</v>
      </c>
      <c r="AA466" s="146"/>
      <c r="AB466" s="147"/>
      <c r="AC466" s="150" t="s">
        <v>113</v>
      </c>
    </row>
    <row r="467" spans="1:29" ht="18" customHeight="1">
      <c r="A467" s="95"/>
      <c r="B467" s="152">
        <v>1</v>
      </c>
      <c r="C467" s="152"/>
      <c r="D467" s="142"/>
      <c r="E467" s="96"/>
      <c r="F467" s="131"/>
      <c r="G467" s="131"/>
      <c r="H467" s="96"/>
      <c r="I467" s="131"/>
      <c r="J467" s="131"/>
      <c r="K467" s="153"/>
      <c r="L467" s="153"/>
      <c r="M467" s="154"/>
      <c r="N467" s="154"/>
      <c r="P467" s="95"/>
      <c r="Q467" s="152">
        <v>1</v>
      </c>
      <c r="R467" s="152"/>
      <c r="S467" s="142"/>
      <c r="T467" s="96"/>
      <c r="U467" s="131"/>
      <c r="V467" s="131"/>
      <c r="W467" s="96"/>
      <c r="X467" s="131"/>
      <c r="Y467" s="131"/>
      <c r="Z467" s="153"/>
      <c r="AA467" s="153"/>
      <c r="AB467" s="154"/>
      <c r="AC467" s="154"/>
    </row>
    <row r="468" spans="1:29" ht="18" customHeight="1">
      <c r="A468" s="155"/>
      <c r="B468" s="156">
        <v>2</v>
      </c>
      <c r="C468" s="156"/>
      <c r="D468" s="136"/>
      <c r="E468" s="63"/>
      <c r="F468" s="157"/>
      <c r="G468" s="157"/>
      <c r="H468" s="63"/>
      <c r="I468" s="157"/>
      <c r="J468" s="157"/>
      <c r="K468" s="158"/>
      <c r="L468" s="158"/>
      <c r="M468" s="159"/>
      <c r="N468" s="159"/>
      <c r="P468" s="155"/>
      <c r="Q468" s="156">
        <v>2</v>
      </c>
      <c r="R468" s="156"/>
      <c r="S468" s="136"/>
      <c r="T468" s="63"/>
      <c r="U468" s="157"/>
      <c r="V468" s="157"/>
      <c r="W468" s="63"/>
      <c r="X468" s="157"/>
      <c r="Y468" s="157"/>
      <c r="Z468" s="158"/>
      <c r="AA468" s="158"/>
      <c r="AB468" s="159"/>
      <c r="AC468" s="159"/>
    </row>
    <row r="469" spans="1:29" ht="9" customHeight="1">
      <c r="A469" s="96"/>
      <c r="B469" s="96"/>
      <c r="C469" s="96"/>
      <c r="D469" s="96"/>
      <c r="E469" s="96"/>
      <c r="F469" s="96"/>
      <c r="G469" s="96"/>
      <c r="H469" s="96"/>
      <c r="I469" s="96"/>
      <c r="J469" s="96"/>
      <c r="K469" s="96"/>
      <c r="L469" s="96"/>
      <c r="M469" s="96"/>
      <c r="N469" s="96"/>
      <c r="P469" s="96"/>
      <c r="Q469" s="96"/>
      <c r="R469" s="96"/>
      <c r="S469" s="96"/>
      <c r="T469" s="96"/>
      <c r="U469" s="96"/>
      <c r="V469" s="96"/>
      <c r="W469" s="96"/>
      <c r="X469" s="96"/>
      <c r="Y469" s="96"/>
      <c r="Z469" s="96"/>
      <c r="AA469" s="96"/>
      <c r="AB469" s="96"/>
      <c r="AC469" s="96"/>
    </row>
    <row r="470" spans="2:29" ht="18" customHeight="1">
      <c r="B470" s="160" t="s">
        <v>114</v>
      </c>
      <c r="D470" s="161"/>
      <c r="E470" s="161"/>
      <c r="F470" s="161"/>
      <c r="G470" s="161"/>
      <c r="I470" s="160" t="s">
        <v>115</v>
      </c>
      <c r="J470" s="161"/>
      <c r="K470" s="162" t="s">
        <v>48</v>
      </c>
      <c r="L470" s="161"/>
      <c r="M470" s="161"/>
      <c r="N470" s="162" t="s">
        <v>116</v>
      </c>
      <c r="Q470" s="160" t="s">
        <v>114</v>
      </c>
      <c r="S470" s="161"/>
      <c r="T470" s="161"/>
      <c r="U470" s="161"/>
      <c r="V470" s="161"/>
      <c r="X470" s="160" t="s">
        <v>115</v>
      </c>
      <c r="Y470" s="161"/>
      <c r="Z470" s="162" t="s">
        <v>48</v>
      </c>
      <c r="AA470" s="161"/>
      <c r="AB470" s="161"/>
      <c r="AC470" s="162" t="s">
        <v>116</v>
      </c>
    </row>
    <row r="471" ht="9.75" customHeight="1"/>
    <row r="472" spans="1:29" ht="9.75" customHeight="1">
      <c r="A472" s="163" t="s">
        <v>117</v>
      </c>
      <c r="B472" s="146"/>
      <c r="C472" s="146"/>
      <c r="D472" s="146"/>
      <c r="E472" s="146"/>
      <c r="F472" s="146"/>
      <c r="G472" s="146"/>
      <c r="H472" s="164" t="s">
        <v>118</v>
      </c>
      <c r="I472" s="146"/>
      <c r="J472" s="146"/>
      <c r="K472" s="146"/>
      <c r="L472" s="146"/>
      <c r="M472" s="146"/>
      <c r="N472" s="147"/>
      <c r="P472" s="163" t="s">
        <v>117</v>
      </c>
      <c r="Q472" s="146"/>
      <c r="R472" s="146"/>
      <c r="S472" s="146"/>
      <c r="T472" s="146"/>
      <c r="U472" s="146"/>
      <c r="V472" s="146"/>
      <c r="W472" s="164" t="s">
        <v>118</v>
      </c>
      <c r="X472" s="146"/>
      <c r="Y472" s="146"/>
      <c r="Z472" s="146"/>
      <c r="AA472" s="146"/>
      <c r="AB472" s="146"/>
      <c r="AC472" s="147"/>
    </row>
    <row r="473" spans="1:29" ht="15.75" customHeight="1">
      <c r="A473" s="165"/>
      <c r="B473" s="298"/>
      <c r="C473" s="299"/>
      <c r="D473" s="299"/>
      <c r="E473" s="299"/>
      <c r="F473" s="299"/>
      <c r="G473" s="300"/>
      <c r="H473" s="166"/>
      <c r="I473" s="138"/>
      <c r="J473" s="138"/>
      <c r="K473" s="138"/>
      <c r="L473" s="138"/>
      <c r="M473" s="138"/>
      <c r="N473" s="139"/>
      <c r="P473" s="165"/>
      <c r="Q473" s="298"/>
      <c r="R473" s="299"/>
      <c r="S473" s="299"/>
      <c r="T473" s="299"/>
      <c r="U473" s="299"/>
      <c r="V473" s="300"/>
      <c r="W473" s="166"/>
      <c r="X473" s="138"/>
      <c r="Y473" s="138"/>
      <c r="Z473" s="138"/>
      <c r="AA473" s="138"/>
      <c r="AB473" s="138"/>
      <c r="AC473" s="139"/>
    </row>
    <row r="474" spans="1:29" ht="9.75" customHeight="1">
      <c r="A474" s="167" t="s">
        <v>119</v>
      </c>
      <c r="B474" s="96"/>
      <c r="C474" s="96"/>
      <c r="D474" s="96"/>
      <c r="E474" s="96"/>
      <c r="F474" s="96"/>
      <c r="G474" s="131"/>
      <c r="H474" s="168" t="s">
        <v>120</v>
      </c>
      <c r="I474" s="63"/>
      <c r="J474" s="157"/>
      <c r="K474" s="63"/>
      <c r="L474" s="169" t="s">
        <v>121</v>
      </c>
      <c r="M474" s="63"/>
      <c r="N474" s="157"/>
      <c r="P474" s="167" t="s">
        <v>119</v>
      </c>
      <c r="Q474" s="96"/>
      <c r="R474" s="96"/>
      <c r="S474" s="96"/>
      <c r="T474" s="96"/>
      <c r="U474" s="96"/>
      <c r="V474" s="131"/>
      <c r="W474" s="168" t="s">
        <v>120</v>
      </c>
      <c r="X474" s="63"/>
      <c r="Y474" s="157"/>
      <c r="Z474" s="63"/>
      <c r="AA474" s="169" t="s">
        <v>121</v>
      </c>
      <c r="AB474" s="63"/>
      <c r="AC474" s="157"/>
    </row>
    <row r="475" spans="1:29" ht="19.5" customHeight="1">
      <c r="A475" s="97"/>
      <c r="B475" s="298"/>
      <c r="C475" s="299"/>
      <c r="D475" s="299"/>
      <c r="E475" s="299"/>
      <c r="F475" s="299"/>
      <c r="G475" s="300"/>
      <c r="H475" s="97"/>
      <c r="I475" s="98"/>
      <c r="J475" s="157"/>
      <c r="K475" s="98"/>
      <c r="L475" s="98"/>
      <c r="M475" s="98"/>
      <c r="N475" s="144"/>
      <c r="P475" s="97"/>
      <c r="Q475" s="298"/>
      <c r="R475" s="299"/>
      <c r="S475" s="299"/>
      <c r="T475" s="299"/>
      <c r="U475" s="299"/>
      <c r="V475" s="300"/>
      <c r="W475" s="97"/>
      <c r="X475" s="98"/>
      <c r="Y475" s="157"/>
      <c r="Z475" s="98"/>
      <c r="AA475" s="98"/>
      <c r="AB475" s="98"/>
      <c r="AC475" s="144"/>
    </row>
    <row r="476" spans="1:29" ht="12.75" customHeight="1">
      <c r="A476" t="str">
        <f>$A$52</f>
        <v>Offenburg</v>
      </c>
      <c r="M476" s="311">
        <f>$M$52</f>
        <v>40677</v>
      </c>
      <c r="N476" s="270"/>
      <c r="P476" t="str">
        <f>$A$52</f>
        <v>Offenburg</v>
      </c>
      <c r="AB476" s="311">
        <f>$M$52</f>
        <v>40677</v>
      </c>
      <c r="AC476" s="270">
        <f>M476</f>
        <v>40677</v>
      </c>
    </row>
    <row r="478" spans="1:29" ht="24" customHeight="1">
      <c r="A478" s="128" t="str">
        <f>A425</f>
        <v>Schiedrichterzettel - Runde 5</v>
      </c>
      <c r="B478" s="129"/>
      <c r="C478" s="129"/>
      <c r="D478" s="129"/>
      <c r="E478" s="129"/>
      <c r="F478" s="129"/>
      <c r="G478" s="129"/>
      <c r="H478" s="129"/>
      <c r="I478" s="129"/>
      <c r="J478" s="129"/>
      <c r="K478" s="129"/>
      <c r="L478" s="129"/>
      <c r="M478" s="129"/>
      <c r="N478" s="129"/>
      <c r="P478" s="170"/>
      <c r="Q478" s="171"/>
      <c r="R478" s="171"/>
      <c r="S478" s="171"/>
      <c r="T478" s="171"/>
      <c r="U478" s="171"/>
      <c r="V478" s="171"/>
      <c r="W478" s="171"/>
      <c r="X478" s="171"/>
      <c r="Y478" s="171"/>
      <c r="Z478" s="171"/>
      <c r="AA478" s="171"/>
      <c r="AB478" s="171"/>
      <c r="AC478" s="171"/>
    </row>
    <row r="479" spans="1:29" ht="15.75" customHeight="1">
      <c r="A479" s="130" t="s">
        <v>97</v>
      </c>
      <c r="B479" s="96"/>
      <c r="C479" s="96"/>
      <c r="D479" s="131"/>
      <c r="E479" s="132" t="s">
        <v>98</v>
      </c>
      <c r="F479" s="96"/>
      <c r="G479" s="131"/>
      <c r="H479" s="130" t="s">
        <v>99</v>
      </c>
      <c r="I479" s="96"/>
      <c r="J479" s="132"/>
      <c r="K479" s="131"/>
      <c r="L479" s="132" t="s">
        <v>100</v>
      </c>
      <c r="M479" s="96"/>
      <c r="N479" s="131"/>
      <c r="P479" s="172"/>
      <c r="Q479" s="138"/>
      <c r="R479" s="138"/>
      <c r="S479" s="138"/>
      <c r="T479" s="172"/>
      <c r="U479" s="138"/>
      <c r="V479" s="138"/>
      <c r="W479" s="172"/>
      <c r="X479" s="138"/>
      <c r="Y479" s="172"/>
      <c r="Z479" s="138"/>
      <c r="AA479" s="172"/>
      <c r="AB479" s="138"/>
      <c r="AC479" s="138"/>
    </row>
    <row r="480" spans="1:29" ht="18" customHeight="1">
      <c r="A480" s="97"/>
      <c r="B480" s="98"/>
      <c r="C480" s="284">
        <f>$C$3</f>
        <v>40677</v>
      </c>
      <c r="D480" s="281"/>
      <c r="E480" s="98"/>
      <c r="F480" s="280"/>
      <c r="G480" s="281"/>
      <c r="H480" s="282" t="str">
        <f>$H$3</f>
        <v>Gruppe D</v>
      </c>
      <c r="I480" s="283"/>
      <c r="J480" s="283"/>
      <c r="K480" s="281"/>
      <c r="L480" s="282"/>
      <c r="M480" s="283"/>
      <c r="N480" s="281"/>
      <c r="P480" s="138"/>
      <c r="Q480" s="138"/>
      <c r="R480" s="285"/>
      <c r="S480" s="286"/>
      <c r="T480" s="138"/>
      <c r="U480" s="312"/>
      <c r="V480" s="286"/>
      <c r="W480" s="286"/>
      <c r="X480" s="286"/>
      <c r="Y480" s="286"/>
      <c r="Z480" s="286"/>
      <c r="AA480" s="286"/>
      <c r="AB480" s="286"/>
      <c r="AC480" s="286"/>
    </row>
    <row r="481" spans="1:29" ht="24.75" customHeight="1">
      <c r="A481" s="134"/>
      <c r="B481" s="133" t="str">
        <f>$B$4</f>
        <v>BaWü JG-RLT Top24</v>
      </c>
      <c r="L481" s="295" t="str">
        <f>$L$4</f>
        <v>Jungen U12</v>
      </c>
      <c r="M481" s="295"/>
      <c r="N481" s="295"/>
      <c r="P481" s="174"/>
      <c r="Q481" s="175"/>
      <c r="R481" s="138"/>
      <c r="S481" s="138"/>
      <c r="T481" s="138"/>
      <c r="U481" s="138"/>
      <c r="V481" s="138"/>
      <c r="W481" s="138"/>
      <c r="X481" s="138"/>
      <c r="Y481" s="138"/>
      <c r="Z481" s="138"/>
      <c r="AA481" s="313"/>
      <c r="AB481" s="313"/>
      <c r="AC481" s="313"/>
    </row>
    <row r="482" spans="1:29" ht="4.5" customHeight="1">
      <c r="A482" s="95"/>
      <c r="B482" s="96"/>
      <c r="C482" s="96"/>
      <c r="D482" s="96"/>
      <c r="E482" s="96"/>
      <c r="F482" s="96"/>
      <c r="G482" s="96"/>
      <c r="H482" s="96"/>
      <c r="I482" s="96"/>
      <c r="J482" s="96"/>
      <c r="K482" s="96"/>
      <c r="L482" s="96"/>
      <c r="M482" s="96"/>
      <c r="N482" s="131"/>
      <c r="P482" s="138"/>
      <c r="Q482" s="138"/>
      <c r="R482" s="138"/>
      <c r="S482" s="138"/>
      <c r="T482" s="138"/>
      <c r="U482" s="138"/>
      <c r="V482" s="138"/>
      <c r="W482" s="138"/>
      <c r="X482" s="138"/>
      <c r="Y482" s="138"/>
      <c r="Z482" s="138"/>
      <c r="AA482" s="138"/>
      <c r="AB482" s="138"/>
      <c r="AC482" s="138"/>
    </row>
    <row r="483" spans="1:29" ht="9.75" customHeight="1">
      <c r="A483" s="135"/>
      <c r="B483" s="136"/>
      <c r="C483" s="137" t="s">
        <v>101</v>
      </c>
      <c r="D483" s="137"/>
      <c r="E483" s="136"/>
      <c r="F483" s="137" t="s">
        <v>102</v>
      </c>
      <c r="G483" s="137"/>
      <c r="H483" s="136"/>
      <c r="I483" s="137" t="s">
        <v>103</v>
      </c>
      <c r="J483" s="137"/>
      <c r="K483" s="137"/>
      <c r="M483" s="138"/>
      <c r="N483" s="139"/>
      <c r="P483" s="138"/>
      <c r="Q483" s="138"/>
      <c r="R483" s="1"/>
      <c r="S483" s="1"/>
      <c r="T483" s="138"/>
      <c r="U483" s="1"/>
      <c r="V483" s="1"/>
      <c r="W483" s="138"/>
      <c r="X483" s="1"/>
      <c r="Y483" s="1"/>
      <c r="Z483" s="1"/>
      <c r="AA483" s="138"/>
      <c r="AB483" s="138"/>
      <c r="AC483" s="138"/>
    </row>
    <row r="484" spans="1:29" ht="4.5" customHeight="1">
      <c r="A484" s="135"/>
      <c r="M484" s="138"/>
      <c r="N484" s="139"/>
      <c r="P484" s="138"/>
      <c r="Q484" s="138"/>
      <c r="R484" s="138"/>
      <c r="S484" s="138"/>
      <c r="T484" s="138"/>
      <c r="U484" s="138"/>
      <c r="V484" s="138"/>
      <c r="W484" s="138"/>
      <c r="X484" s="138"/>
      <c r="Y484" s="138"/>
      <c r="Z484" s="138"/>
      <c r="AA484" s="138"/>
      <c r="AB484" s="138"/>
      <c r="AC484" s="138"/>
    </row>
    <row r="485" spans="1:29" ht="12.75" customHeight="1">
      <c r="A485" s="95"/>
      <c r="B485" s="96"/>
      <c r="C485" s="140" t="s">
        <v>104</v>
      </c>
      <c r="D485" s="140" t="s">
        <v>105</v>
      </c>
      <c r="E485" s="96"/>
      <c r="F485" s="140"/>
      <c r="G485" s="140"/>
      <c r="H485" s="96"/>
      <c r="I485" s="96"/>
      <c r="J485" s="131"/>
      <c r="M485" s="138"/>
      <c r="N485" s="139"/>
      <c r="P485" s="138"/>
      <c r="Q485" s="138"/>
      <c r="R485" s="1"/>
      <c r="S485" s="1"/>
      <c r="T485" s="138"/>
      <c r="U485" s="1"/>
      <c r="V485" s="1"/>
      <c r="W485" s="138"/>
      <c r="X485" s="138"/>
      <c r="Y485" s="138"/>
      <c r="Z485" s="138"/>
      <c r="AA485" s="138"/>
      <c r="AB485" s="138"/>
      <c r="AC485" s="138"/>
    </row>
    <row r="486" spans="1:29" ht="4.5" customHeight="1">
      <c r="A486" s="135"/>
      <c r="B486" s="138"/>
      <c r="C486" s="1"/>
      <c r="D486" s="1"/>
      <c r="E486" s="138"/>
      <c r="F486" s="1"/>
      <c r="G486" s="1"/>
      <c r="H486" s="138"/>
      <c r="I486" s="138"/>
      <c r="J486" s="139"/>
      <c r="M486" s="138"/>
      <c r="N486" s="139"/>
      <c r="P486" s="138"/>
      <c r="Q486" s="138"/>
      <c r="R486" s="1"/>
      <c r="S486" s="1"/>
      <c r="T486" s="138"/>
      <c r="U486" s="1"/>
      <c r="V486" s="1"/>
      <c r="W486" s="138"/>
      <c r="X486" s="138"/>
      <c r="Y486" s="138"/>
      <c r="Z486" s="138"/>
      <c r="AA486" s="138"/>
      <c r="AB486" s="138"/>
      <c r="AC486" s="138"/>
    </row>
    <row r="487" spans="1:29" ht="9.75" customHeight="1">
      <c r="A487" s="135"/>
      <c r="B487" s="138"/>
      <c r="C487" s="287">
        <f>Raster!B36</f>
        <v>94</v>
      </c>
      <c r="D487" s="289" t="str">
        <f>Raster!C36</f>
        <v>Zinßer, Yannick</v>
      </c>
      <c r="E487" s="290"/>
      <c r="F487" s="290"/>
      <c r="G487" s="290"/>
      <c r="H487" s="290"/>
      <c r="I487" s="290"/>
      <c r="J487" s="291"/>
      <c r="L487" s="136"/>
      <c r="M487" s="1" t="s">
        <v>106</v>
      </c>
      <c r="N487" s="141"/>
      <c r="P487" s="138"/>
      <c r="Q487" s="138"/>
      <c r="R487" s="287"/>
      <c r="S487" s="309"/>
      <c r="T487" s="310"/>
      <c r="U487" s="310"/>
      <c r="V487" s="310"/>
      <c r="W487" s="310"/>
      <c r="X487" s="310"/>
      <c r="Y487" s="310"/>
      <c r="Z487" s="138"/>
      <c r="AA487" s="138"/>
      <c r="AB487" s="1"/>
      <c r="AC487" s="1"/>
    </row>
    <row r="488" spans="1:29" ht="4.5" customHeight="1">
      <c r="A488" s="135"/>
      <c r="B488" s="138"/>
      <c r="C488" s="288"/>
      <c r="D488" s="290"/>
      <c r="E488" s="290"/>
      <c r="F488" s="290"/>
      <c r="G488" s="290"/>
      <c r="H488" s="290"/>
      <c r="I488" s="290"/>
      <c r="J488" s="291"/>
      <c r="M488" s="138"/>
      <c r="N488" s="139"/>
      <c r="P488" s="138"/>
      <c r="Q488" s="138"/>
      <c r="R488" s="308"/>
      <c r="S488" s="310"/>
      <c r="T488" s="310"/>
      <c r="U488" s="310"/>
      <c r="V488" s="310"/>
      <c r="W488" s="310"/>
      <c r="X488" s="310"/>
      <c r="Y488" s="310"/>
      <c r="Z488" s="138"/>
      <c r="AA488" s="138"/>
      <c r="AB488" s="138"/>
      <c r="AC488" s="138"/>
    </row>
    <row r="489" spans="1:29" ht="9.75" customHeight="1">
      <c r="A489" s="135"/>
      <c r="B489" s="138"/>
      <c r="C489" s="288"/>
      <c r="D489" s="290"/>
      <c r="E489" s="290"/>
      <c r="F489" s="290"/>
      <c r="G489" s="290"/>
      <c r="H489" s="290"/>
      <c r="I489" s="290"/>
      <c r="J489" s="291"/>
      <c r="L489" s="136"/>
      <c r="M489" s="1" t="s">
        <v>107</v>
      </c>
      <c r="N489" s="141"/>
      <c r="P489" s="138"/>
      <c r="Q489" s="138"/>
      <c r="R489" s="308"/>
      <c r="S489" s="310"/>
      <c r="T489" s="310"/>
      <c r="U489" s="310"/>
      <c r="V489" s="310"/>
      <c r="W489" s="310"/>
      <c r="X489" s="310"/>
      <c r="Y489" s="310"/>
      <c r="Z489" s="138"/>
      <c r="AA489" s="138"/>
      <c r="AB489" s="1"/>
      <c r="AC489" s="1"/>
    </row>
    <row r="490" spans="1:29" ht="4.5" customHeight="1">
      <c r="A490" s="135"/>
      <c r="B490" s="138"/>
      <c r="C490" s="288"/>
      <c r="D490" s="290"/>
      <c r="E490" s="290"/>
      <c r="F490" s="290"/>
      <c r="G490" s="290"/>
      <c r="H490" s="290"/>
      <c r="I490" s="290"/>
      <c r="J490" s="291"/>
      <c r="M490" s="138"/>
      <c r="N490" s="139"/>
      <c r="P490" s="138"/>
      <c r="Q490" s="138"/>
      <c r="R490" s="308"/>
      <c r="S490" s="310"/>
      <c r="T490" s="310"/>
      <c r="U490" s="310"/>
      <c r="V490" s="310"/>
      <c r="W490" s="310"/>
      <c r="X490" s="310"/>
      <c r="Y490" s="310"/>
      <c r="Z490" s="138"/>
      <c r="AA490" s="138"/>
      <c r="AB490" s="138"/>
      <c r="AC490" s="138"/>
    </row>
    <row r="491" spans="1:29" ht="9.75" customHeight="1">
      <c r="A491" s="135"/>
      <c r="B491" s="138"/>
      <c r="C491" s="288"/>
      <c r="D491" s="290"/>
      <c r="E491" s="290"/>
      <c r="F491" s="290"/>
      <c r="G491" s="290"/>
      <c r="H491" s="290"/>
      <c r="I491" s="290"/>
      <c r="J491" s="291"/>
      <c r="L491" s="142"/>
      <c r="M491" s="1" t="s">
        <v>107</v>
      </c>
      <c r="N491" s="141"/>
      <c r="P491" s="138"/>
      <c r="Q491" s="138"/>
      <c r="R491" s="308"/>
      <c r="S491" s="310"/>
      <c r="T491" s="310"/>
      <c r="U491" s="310"/>
      <c r="V491" s="310"/>
      <c r="W491" s="310"/>
      <c r="X491" s="310"/>
      <c r="Y491" s="310"/>
      <c r="Z491" s="138"/>
      <c r="AA491" s="138"/>
      <c r="AB491" s="1"/>
      <c r="AC491" s="1"/>
    </row>
    <row r="492" spans="1:29" ht="4.5" customHeight="1">
      <c r="A492" s="97"/>
      <c r="B492" s="98"/>
      <c r="C492" s="98"/>
      <c r="D492" s="98"/>
      <c r="E492" s="98"/>
      <c r="F492" s="98"/>
      <c r="G492" s="98"/>
      <c r="H492" s="98"/>
      <c r="I492" s="98"/>
      <c r="J492" s="139"/>
      <c r="L492" s="96"/>
      <c r="M492" s="143"/>
      <c r="N492" s="141"/>
      <c r="P492" s="138"/>
      <c r="Q492" s="138"/>
      <c r="R492" s="138"/>
      <c r="S492" s="138"/>
      <c r="T492" s="138"/>
      <c r="U492" s="138"/>
      <c r="V492" s="138"/>
      <c r="W492" s="138"/>
      <c r="X492" s="138"/>
      <c r="Y492" s="138"/>
      <c r="Z492" s="138"/>
      <c r="AA492" s="138"/>
      <c r="AB492" s="1"/>
      <c r="AC492" s="1"/>
    </row>
    <row r="493" spans="1:29" ht="12.75" customHeight="1">
      <c r="A493" s="95"/>
      <c r="B493" s="96"/>
      <c r="C493" s="96"/>
      <c r="D493" s="140" t="s">
        <v>108</v>
      </c>
      <c r="E493" s="96"/>
      <c r="F493" s="140"/>
      <c r="G493" s="140"/>
      <c r="H493" s="96"/>
      <c r="I493" s="96"/>
      <c r="J493" s="131"/>
      <c r="K493" s="96"/>
      <c r="L493" s="96"/>
      <c r="M493" s="96"/>
      <c r="N493" s="131"/>
      <c r="P493" s="138"/>
      <c r="Q493" s="138"/>
      <c r="R493" s="138"/>
      <c r="S493" s="1"/>
      <c r="T493" s="138"/>
      <c r="U493" s="1"/>
      <c r="V493" s="1"/>
      <c r="W493" s="138"/>
      <c r="X493" s="138"/>
      <c r="Y493" s="138"/>
      <c r="Z493" s="138"/>
      <c r="AA493" s="138"/>
      <c r="AB493" s="138"/>
      <c r="AC493" s="138"/>
    </row>
    <row r="494" spans="1:29" ht="4.5" customHeight="1">
      <c r="A494" s="135"/>
      <c r="B494" s="138"/>
      <c r="C494" s="138"/>
      <c r="D494" s="138"/>
      <c r="E494" s="138"/>
      <c r="F494" s="138"/>
      <c r="G494" s="138"/>
      <c r="H494" s="138"/>
      <c r="I494" s="138"/>
      <c r="J494" s="139"/>
      <c r="K494" s="138"/>
      <c r="L494" s="138"/>
      <c r="M494" s="138"/>
      <c r="N494" s="139"/>
      <c r="P494" s="138"/>
      <c r="Q494" s="138"/>
      <c r="R494" s="138"/>
      <c r="S494" s="138"/>
      <c r="T494" s="138"/>
      <c r="U494" s="138"/>
      <c r="V494" s="138"/>
      <c r="W494" s="138"/>
      <c r="X494" s="138"/>
      <c r="Y494" s="138"/>
      <c r="Z494" s="138"/>
      <c r="AA494" s="138"/>
      <c r="AB494" s="138"/>
      <c r="AC494" s="138"/>
    </row>
    <row r="495" spans="1:29" ht="9.75" customHeight="1">
      <c r="A495" s="135"/>
      <c r="B495" s="138"/>
      <c r="C495" s="138"/>
      <c r="D495" s="292"/>
      <c r="E495" s="293"/>
      <c r="F495" s="293"/>
      <c r="G495" s="293"/>
      <c r="H495" s="293"/>
      <c r="I495" s="293"/>
      <c r="J495" s="294"/>
      <c r="K495" s="138"/>
      <c r="L495" s="136"/>
      <c r="M495" s="1" t="s">
        <v>106</v>
      </c>
      <c r="N495" s="141"/>
      <c r="P495" s="138"/>
      <c r="Q495" s="138"/>
      <c r="R495" s="138"/>
      <c r="S495" s="292"/>
      <c r="T495" s="292"/>
      <c r="U495" s="292"/>
      <c r="V495" s="292"/>
      <c r="W495" s="292"/>
      <c r="X495" s="292"/>
      <c r="Y495" s="292"/>
      <c r="Z495" s="138"/>
      <c r="AA495" s="138"/>
      <c r="AB495" s="1"/>
      <c r="AC495" s="1"/>
    </row>
    <row r="496" spans="1:29" ht="4.5" customHeight="1">
      <c r="A496" s="135"/>
      <c r="B496" s="138"/>
      <c r="C496" s="138"/>
      <c r="D496" s="293"/>
      <c r="E496" s="293"/>
      <c r="F496" s="293"/>
      <c r="G496" s="293"/>
      <c r="H496" s="293"/>
      <c r="I496" s="293"/>
      <c r="J496" s="294"/>
      <c r="K496" s="138"/>
      <c r="L496" s="138"/>
      <c r="M496" s="138"/>
      <c r="N496" s="139"/>
      <c r="P496" s="138"/>
      <c r="Q496" s="138"/>
      <c r="R496" s="138"/>
      <c r="S496" s="292"/>
      <c r="T496" s="292"/>
      <c r="U496" s="292"/>
      <c r="V496" s="292"/>
      <c r="W496" s="292"/>
      <c r="X496" s="292"/>
      <c r="Y496" s="292"/>
      <c r="Z496" s="138"/>
      <c r="AA496" s="138"/>
      <c r="AB496" s="138"/>
      <c r="AC496" s="138"/>
    </row>
    <row r="497" spans="1:29" ht="9.75" customHeight="1">
      <c r="A497" s="135"/>
      <c r="B497" s="138"/>
      <c r="C497" s="138"/>
      <c r="D497" s="293"/>
      <c r="E497" s="293"/>
      <c r="F497" s="293"/>
      <c r="G497" s="293"/>
      <c r="H497" s="293"/>
      <c r="I497" s="293"/>
      <c r="J497" s="294"/>
      <c r="K497" s="138"/>
      <c r="L497" s="136"/>
      <c r="M497" s="1" t="s">
        <v>109</v>
      </c>
      <c r="N497" s="141"/>
      <c r="P497" s="138"/>
      <c r="Q497" s="138"/>
      <c r="R497" s="138"/>
      <c r="S497" s="292"/>
      <c r="T497" s="292"/>
      <c r="U497" s="292"/>
      <c r="V497" s="292"/>
      <c r="W497" s="292"/>
      <c r="X497" s="292"/>
      <c r="Y497" s="292"/>
      <c r="Z497" s="138"/>
      <c r="AA497" s="138"/>
      <c r="AB497" s="1"/>
      <c r="AC497" s="1"/>
    </row>
    <row r="498" spans="1:29" ht="4.5" customHeight="1">
      <c r="A498" s="97"/>
      <c r="B498" s="98"/>
      <c r="C498" s="98"/>
      <c r="D498" s="98"/>
      <c r="E498" s="98"/>
      <c r="F498" s="98"/>
      <c r="G498" s="98"/>
      <c r="H498" s="98"/>
      <c r="I498" s="98"/>
      <c r="J498" s="144"/>
      <c r="K498" s="98"/>
      <c r="L498" s="98"/>
      <c r="M498" s="98"/>
      <c r="N498" s="139"/>
      <c r="P498" s="138"/>
      <c r="Q498" s="138"/>
      <c r="R498" s="138"/>
      <c r="S498" s="138"/>
      <c r="T498" s="138"/>
      <c r="U498" s="138"/>
      <c r="V498" s="138"/>
      <c r="W498" s="138"/>
      <c r="X498" s="138"/>
      <c r="Y498" s="138"/>
      <c r="Z498" s="138"/>
      <c r="AA498" s="138"/>
      <c r="AB498" s="138"/>
      <c r="AC498" s="138"/>
    </row>
    <row r="499" spans="13:29" ht="4.5" customHeight="1">
      <c r="M499" s="138"/>
      <c r="N499" s="63"/>
      <c r="P499" s="138"/>
      <c r="Q499" s="138"/>
      <c r="R499" s="138"/>
      <c r="S499" s="138"/>
      <c r="T499" s="138"/>
      <c r="U499" s="138"/>
      <c r="V499" s="138"/>
      <c r="W499" s="138"/>
      <c r="X499" s="138"/>
      <c r="Y499" s="138"/>
      <c r="Z499" s="138"/>
      <c r="AA499" s="138"/>
      <c r="AB499" s="138"/>
      <c r="AC499" s="138"/>
    </row>
    <row r="500" spans="1:29" ht="4.5" customHeight="1">
      <c r="A500" s="95"/>
      <c r="B500" s="96"/>
      <c r="C500" s="96"/>
      <c r="D500" s="96"/>
      <c r="E500" s="96"/>
      <c r="F500" s="96"/>
      <c r="G500" s="96"/>
      <c r="H500" s="96"/>
      <c r="I500" s="96"/>
      <c r="J500" s="96"/>
      <c r="K500" s="96"/>
      <c r="L500" s="96"/>
      <c r="M500" s="96"/>
      <c r="N500" s="139"/>
      <c r="P500" s="138"/>
      <c r="Q500" s="138"/>
      <c r="R500" s="138"/>
      <c r="S500" s="138"/>
      <c r="T500" s="138"/>
      <c r="U500" s="138"/>
      <c r="V500" s="138"/>
      <c r="W500" s="138"/>
      <c r="X500" s="138"/>
      <c r="Y500" s="138"/>
      <c r="Z500" s="138"/>
      <c r="AA500" s="138"/>
      <c r="AB500" s="138"/>
      <c r="AC500" s="138"/>
    </row>
    <row r="501" spans="1:29" ht="9.75" customHeight="1">
      <c r="A501" s="135"/>
      <c r="B501" s="136"/>
      <c r="C501" s="137" t="s">
        <v>101</v>
      </c>
      <c r="D501" s="137"/>
      <c r="E501" s="136"/>
      <c r="F501" s="137" t="s">
        <v>102</v>
      </c>
      <c r="G501" s="137"/>
      <c r="H501" s="136"/>
      <c r="I501" s="137" t="s">
        <v>103</v>
      </c>
      <c r="J501" s="137"/>
      <c r="K501" s="137"/>
      <c r="M501" s="138"/>
      <c r="N501" s="139"/>
      <c r="P501" s="138"/>
      <c r="Q501" s="138"/>
      <c r="R501" s="1"/>
      <c r="S501" s="1"/>
      <c r="T501" s="138"/>
      <c r="U501" s="1"/>
      <c r="V501" s="1"/>
      <c r="W501" s="138"/>
      <c r="X501" s="1"/>
      <c r="Y501" s="1"/>
      <c r="Z501" s="1"/>
      <c r="AA501" s="138"/>
      <c r="AB501" s="138"/>
      <c r="AC501" s="138"/>
    </row>
    <row r="502" spans="1:29" ht="4.5" customHeight="1">
      <c r="A502" s="135"/>
      <c r="M502" s="138"/>
      <c r="N502" s="139"/>
      <c r="P502" s="138"/>
      <c r="Q502" s="138"/>
      <c r="R502" s="138"/>
      <c r="S502" s="138"/>
      <c r="T502" s="138"/>
      <c r="U502" s="138"/>
      <c r="V502" s="138"/>
      <c r="W502" s="138"/>
      <c r="X502" s="138"/>
      <c r="Y502" s="138"/>
      <c r="Z502" s="138"/>
      <c r="AA502" s="138"/>
      <c r="AB502" s="138"/>
      <c r="AC502" s="138"/>
    </row>
    <row r="503" spans="1:29" ht="12.75" customHeight="1">
      <c r="A503" s="95"/>
      <c r="B503" s="96"/>
      <c r="C503" s="140" t="s">
        <v>104</v>
      </c>
      <c r="D503" s="140" t="s">
        <v>110</v>
      </c>
      <c r="E503" s="96"/>
      <c r="F503" s="140"/>
      <c r="G503" s="140"/>
      <c r="H503" s="96"/>
      <c r="I503" s="96"/>
      <c r="J503" s="131"/>
      <c r="M503" s="138"/>
      <c r="N503" s="139"/>
      <c r="P503" s="138"/>
      <c r="Q503" s="138"/>
      <c r="R503" s="1"/>
      <c r="S503" s="1"/>
      <c r="T503" s="138"/>
      <c r="U503" s="1"/>
      <c r="V503" s="1"/>
      <c r="W503" s="138"/>
      <c r="X503" s="138"/>
      <c r="Y503" s="138"/>
      <c r="Z503" s="138"/>
      <c r="AA503" s="138"/>
      <c r="AB503" s="138"/>
      <c r="AC503" s="138"/>
    </row>
    <row r="504" spans="1:29" ht="4.5" customHeight="1">
      <c r="A504" s="135"/>
      <c r="B504" s="138"/>
      <c r="C504" s="1"/>
      <c r="D504" s="1"/>
      <c r="E504" s="138"/>
      <c r="F504" s="1"/>
      <c r="G504" s="1"/>
      <c r="H504" s="138"/>
      <c r="I504" s="138"/>
      <c r="J504" s="139"/>
      <c r="M504" s="138"/>
      <c r="N504" s="139"/>
      <c r="P504" s="138"/>
      <c r="Q504" s="138"/>
      <c r="R504" s="1"/>
      <c r="S504" s="1"/>
      <c r="T504" s="138"/>
      <c r="U504" s="1"/>
      <c r="V504" s="1"/>
      <c r="W504" s="138"/>
      <c r="X504" s="138"/>
      <c r="Y504" s="138"/>
      <c r="Z504" s="138"/>
      <c r="AA504" s="138"/>
      <c r="AB504" s="138"/>
      <c r="AC504" s="138"/>
    </row>
    <row r="505" spans="1:29" ht="9.75" customHeight="1">
      <c r="A505" s="135"/>
      <c r="B505" s="138"/>
      <c r="C505" s="287">
        <f>Raster!B38</f>
        <v>96</v>
      </c>
      <c r="D505" s="289" t="str">
        <f>Raster!C38</f>
        <v>Raake, Len</v>
      </c>
      <c r="E505" s="290"/>
      <c r="F505" s="290"/>
      <c r="G505" s="290"/>
      <c r="H505" s="290"/>
      <c r="I505" s="290"/>
      <c r="J505" s="291"/>
      <c r="L505" s="136"/>
      <c r="M505" s="1" t="s">
        <v>106</v>
      </c>
      <c r="N505" s="141"/>
      <c r="P505" s="138"/>
      <c r="Q505" s="138"/>
      <c r="R505" s="287"/>
      <c r="S505" s="309"/>
      <c r="T505" s="310"/>
      <c r="U505" s="310"/>
      <c r="V505" s="310"/>
      <c r="W505" s="310"/>
      <c r="X505" s="310"/>
      <c r="Y505" s="310"/>
      <c r="Z505" s="138"/>
      <c r="AA505" s="138"/>
      <c r="AB505" s="1"/>
      <c r="AC505" s="1"/>
    </row>
    <row r="506" spans="1:29" ht="4.5" customHeight="1">
      <c r="A506" s="135"/>
      <c r="B506" s="138"/>
      <c r="C506" s="288"/>
      <c r="D506" s="290"/>
      <c r="E506" s="290"/>
      <c r="F506" s="290"/>
      <c r="G506" s="290"/>
      <c r="H506" s="290"/>
      <c r="I506" s="290"/>
      <c r="J506" s="291"/>
      <c r="M506" s="138"/>
      <c r="N506" s="139"/>
      <c r="P506" s="138"/>
      <c r="Q506" s="138"/>
      <c r="R506" s="308"/>
      <c r="S506" s="310"/>
      <c r="T506" s="310"/>
      <c r="U506" s="310"/>
      <c r="V506" s="310"/>
      <c r="W506" s="310"/>
      <c r="X506" s="310"/>
      <c r="Y506" s="310"/>
      <c r="Z506" s="138"/>
      <c r="AA506" s="138"/>
      <c r="AB506" s="138"/>
      <c r="AC506" s="138"/>
    </row>
    <row r="507" spans="1:29" ht="9.75" customHeight="1">
      <c r="A507" s="135"/>
      <c r="B507" s="138"/>
      <c r="C507" s="288"/>
      <c r="D507" s="290"/>
      <c r="E507" s="290"/>
      <c r="F507" s="290"/>
      <c r="G507" s="290"/>
      <c r="H507" s="290"/>
      <c r="I507" s="290"/>
      <c r="J507" s="291"/>
      <c r="L507" s="136"/>
      <c r="M507" s="1" t="s">
        <v>107</v>
      </c>
      <c r="N507" s="141"/>
      <c r="P507" s="138"/>
      <c r="Q507" s="138"/>
      <c r="R507" s="308"/>
      <c r="S507" s="310"/>
      <c r="T507" s="310"/>
      <c r="U507" s="310"/>
      <c r="V507" s="310"/>
      <c r="W507" s="310"/>
      <c r="X507" s="310"/>
      <c r="Y507" s="310"/>
      <c r="Z507" s="138"/>
      <c r="AA507" s="138"/>
      <c r="AB507" s="1"/>
      <c r="AC507" s="1"/>
    </row>
    <row r="508" spans="1:29" ht="4.5" customHeight="1">
      <c r="A508" s="135"/>
      <c r="B508" s="138"/>
      <c r="C508" s="288"/>
      <c r="D508" s="290"/>
      <c r="E508" s="290"/>
      <c r="F508" s="290"/>
      <c r="G508" s="290"/>
      <c r="H508" s="290"/>
      <c r="I508" s="290"/>
      <c r="J508" s="291"/>
      <c r="M508" s="138"/>
      <c r="N508" s="139"/>
      <c r="P508" s="138"/>
      <c r="Q508" s="138"/>
      <c r="R508" s="308"/>
      <c r="S508" s="310"/>
      <c r="T508" s="310"/>
      <c r="U508" s="310"/>
      <c r="V508" s="310"/>
      <c r="W508" s="310"/>
      <c r="X508" s="310"/>
      <c r="Y508" s="310"/>
      <c r="Z508" s="138"/>
      <c r="AA508" s="138"/>
      <c r="AB508" s="138"/>
      <c r="AC508" s="138"/>
    </row>
    <row r="509" spans="1:29" ht="9.75" customHeight="1">
      <c r="A509" s="135"/>
      <c r="B509" s="138"/>
      <c r="C509" s="288"/>
      <c r="D509" s="290"/>
      <c r="E509" s="290"/>
      <c r="F509" s="290"/>
      <c r="G509" s="290"/>
      <c r="H509" s="290"/>
      <c r="I509" s="290"/>
      <c r="J509" s="291"/>
      <c r="L509" s="142"/>
      <c r="M509" s="1" t="s">
        <v>107</v>
      </c>
      <c r="N509" s="141"/>
      <c r="P509" s="138"/>
      <c r="Q509" s="138"/>
      <c r="R509" s="308"/>
      <c r="S509" s="310"/>
      <c r="T509" s="310"/>
      <c r="U509" s="310"/>
      <c r="V509" s="310"/>
      <c r="W509" s="310"/>
      <c r="X509" s="310"/>
      <c r="Y509" s="310"/>
      <c r="Z509" s="138"/>
      <c r="AA509" s="138"/>
      <c r="AB509" s="1"/>
      <c r="AC509" s="1"/>
    </row>
    <row r="510" spans="1:29" ht="4.5" customHeight="1">
      <c r="A510" s="97"/>
      <c r="B510" s="98"/>
      <c r="C510" s="98"/>
      <c r="D510" s="98"/>
      <c r="E510" s="98"/>
      <c r="F510" s="98"/>
      <c r="G510" s="98"/>
      <c r="H510" s="98"/>
      <c r="I510" s="98"/>
      <c r="J510" s="139"/>
      <c r="L510" s="96"/>
      <c r="M510" s="143"/>
      <c r="N510" s="141"/>
      <c r="P510" s="138"/>
      <c r="Q510" s="138"/>
      <c r="R510" s="138"/>
      <c r="S510" s="138"/>
      <c r="T510" s="138"/>
      <c r="U510" s="138"/>
      <c r="V510" s="138"/>
      <c r="W510" s="138"/>
      <c r="X510" s="138"/>
      <c r="Y510" s="138"/>
      <c r="Z510" s="138"/>
      <c r="AA510" s="138"/>
      <c r="AB510" s="1"/>
      <c r="AC510" s="1"/>
    </row>
    <row r="511" spans="1:29" ht="12.75" customHeight="1">
      <c r="A511" s="95"/>
      <c r="B511" s="96"/>
      <c r="C511" s="96"/>
      <c r="D511" s="140" t="s">
        <v>108</v>
      </c>
      <c r="E511" s="96"/>
      <c r="F511" s="140"/>
      <c r="G511" s="140"/>
      <c r="H511" s="96"/>
      <c r="I511" s="96"/>
      <c r="J511" s="131"/>
      <c r="K511" s="96"/>
      <c r="L511" s="96"/>
      <c r="M511" s="96"/>
      <c r="N511" s="131"/>
      <c r="P511" s="138"/>
      <c r="Q511" s="138"/>
      <c r="R511" s="138"/>
      <c r="S511" s="1"/>
      <c r="T511" s="138"/>
      <c r="U511" s="1"/>
      <c r="V511" s="1"/>
      <c r="W511" s="138"/>
      <c r="X511" s="138"/>
      <c r="Y511" s="138"/>
      <c r="Z511" s="138"/>
      <c r="AA511" s="138"/>
      <c r="AB511" s="138"/>
      <c r="AC511" s="138"/>
    </row>
    <row r="512" spans="1:29" ht="4.5" customHeight="1">
      <c r="A512" s="135"/>
      <c r="B512" s="138"/>
      <c r="C512" s="138"/>
      <c r="D512" s="138"/>
      <c r="E512" s="138"/>
      <c r="F512" s="138"/>
      <c r="G512" s="138"/>
      <c r="H512" s="138"/>
      <c r="I512" s="138"/>
      <c r="J512" s="139"/>
      <c r="K512" s="138"/>
      <c r="L512" s="138"/>
      <c r="M512" s="138"/>
      <c r="N512" s="139"/>
      <c r="P512" s="138"/>
      <c r="Q512" s="138"/>
      <c r="R512" s="138"/>
      <c r="S512" s="138"/>
      <c r="T512" s="138"/>
      <c r="U512" s="138"/>
      <c r="V512" s="138"/>
      <c r="W512" s="138"/>
      <c r="X512" s="138"/>
      <c r="Y512" s="138"/>
      <c r="Z512" s="138"/>
      <c r="AA512" s="138"/>
      <c r="AB512" s="138"/>
      <c r="AC512" s="138"/>
    </row>
    <row r="513" spans="1:29" ht="9.75" customHeight="1">
      <c r="A513" s="135"/>
      <c r="B513" s="138"/>
      <c r="C513" s="138"/>
      <c r="D513" s="292"/>
      <c r="E513" s="293"/>
      <c r="F513" s="293"/>
      <c r="G513" s="293"/>
      <c r="H513" s="293"/>
      <c r="I513" s="293"/>
      <c r="J513" s="294"/>
      <c r="K513" s="138"/>
      <c r="L513" s="136"/>
      <c r="M513" s="1" t="s">
        <v>106</v>
      </c>
      <c r="N513" s="141"/>
      <c r="P513" s="138"/>
      <c r="Q513" s="138"/>
      <c r="R513" s="138"/>
      <c r="S513" s="292"/>
      <c r="T513" s="292"/>
      <c r="U513" s="292"/>
      <c r="V513" s="292"/>
      <c r="W513" s="292"/>
      <c r="X513" s="292"/>
      <c r="Y513" s="292"/>
      <c r="Z513" s="138"/>
      <c r="AA513" s="138"/>
      <c r="AB513" s="1"/>
      <c r="AC513" s="1"/>
    </row>
    <row r="514" spans="1:29" ht="4.5" customHeight="1">
      <c r="A514" s="135"/>
      <c r="B514" s="138"/>
      <c r="C514" s="138"/>
      <c r="D514" s="293"/>
      <c r="E514" s="293"/>
      <c r="F514" s="293"/>
      <c r="G514" s="293"/>
      <c r="H514" s="293"/>
      <c r="I514" s="293"/>
      <c r="J514" s="294"/>
      <c r="K514" s="138"/>
      <c r="L514" s="138"/>
      <c r="M514" s="138"/>
      <c r="N514" s="139"/>
      <c r="P514" s="138"/>
      <c r="Q514" s="138"/>
      <c r="R514" s="138"/>
      <c r="S514" s="292"/>
      <c r="T514" s="292"/>
      <c r="U514" s="292"/>
      <c r="V514" s="292"/>
      <c r="W514" s="292"/>
      <c r="X514" s="292"/>
      <c r="Y514" s="292"/>
      <c r="Z514" s="138"/>
      <c r="AA514" s="138"/>
      <c r="AB514" s="138"/>
      <c r="AC514" s="138"/>
    </row>
    <row r="515" spans="1:29" ht="9.75" customHeight="1">
      <c r="A515" s="135"/>
      <c r="B515" s="138"/>
      <c r="C515" s="138"/>
      <c r="D515" s="293"/>
      <c r="E515" s="293"/>
      <c r="F515" s="293"/>
      <c r="G515" s="293"/>
      <c r="H515" s="293"/>
      <c r="I515" s="293"/>
      <c r="J515" s="294"/>
      <c r="K515" s="138"/>
      <c r="L515" s="136"/>
      <c r="M515" s="1" t="s">
        <v>109</v>
      </c>
      <c r="N515" s="141"/>
      <c r="P515" s="138"/>
      <c r="Q515" s="138"/>
      <c r="R515" s="138"/>
      <c r="S515" s="292"/>
      <c r="T515" s="292"/>
      <c r="U515" s="292"/>
      <c r="V515" s="292"/>
      <c r="W515" s="292"/>
      <c r="X515" s="292"/>
      <c r="Y515" s="292"/>
      <c r="Z515" s="138"/>
      <c r="AA515" s="138"/>
      <c r="AB515" s="1"/>
      <c r="AC515" s="1"/>
    </row>
    <row r="516" spans="1:29" ht="4.5" customHeight="1">
      <c r="A516" s="97"/>
      <c r="B516" s="98"/>
      <c r="C516" s="98"/>
      <c r="D516" s="98"/>
      <c r="E516" s="98"/>
      <c r="F516" s="98"/>
      <c r="G516" s="98"/>
      <c r="H516" s="98"/>
      <c r="I516" s="98"/>
      <c r="J516" s="144"/>
      <c r="K516" s="98"/>
      <c r="L516" s="98"/>
      <c r="M516" s="98"/>
      <c r="N516" s="144"/>
      <c r="P516" s="138"/>
      <c r="Q516" s="138"/>
      <c r="R516" s="138"/>
      <c r="S516" s="138"/>
      <c r="T516" s="138"/>
      <c r="U516" s="138"/>
      <c r="V516" s="138"/>
      <c r="W516" s="138"/>
      <c r="X516" s="138"/>
      <c r="Y516" s="138"/>
      <c r="Z516" s="138"/>
      <c r="AA516" s="138"/>
      <c r="AB516" s="138"/>
      <c r="AC516" s="138"/>
    </row>
    <row r="517" spans="1:29" ht="4.5" customHeight="1">
      <c r="A517" s="138"/>
      <c r="B517" s="138"/>
      <c r="C517" s="138"/>
      <c r="D517" s="138"/>
      <c r="E517" s="138"/>
      <c r="F517" s="138"/>
      <c r="G517" s="138"/>
      <c r="H517" s="138"/>
      <c r="I517" s="138"/>
      <c r="J517" s="138"/>
      <c r="K517" s="138"/>
      <c r="L517" s="138"/>
      <c r="M517" s="138"/>
      <c r="N517" s="138"/>
      <c r="P517" s="138"/>
      <c r="Q517" s="138"/>
      <c r="R517" s="138"/>
      <c r="S517" s="138"/>
      <c r="T517" s="138"/>
      <c r="U517" s="138"/>
      <c r="V517" s="138"/>
      <c r="W517" s="138"/>
      <c r="X517" s="138"/>
      <c r="Y517" s="138"/>
      <c r="Z517" s="138"/>
      <c r="AA517" s="138"/>
      <c r="AB517" s="138"/>
      <c r="AC517" s="138"/>
    </row>
    <row r="518" spans="1:29" ht="12.75" customHeight="1">
      <c r="A518" s="301" t="s">
        <v>111</v>
      </c>
      <c r="B518" s="302"/>
      <c r="C518" s="303"/>
      <c r="D518" s="145" t="s">
        <v>64</v>
      </c>
      <c r="E518" s="146"/>
      <c r="F518" s="146"/>
      <c r="G518" s="146"/>
      <c r="H518" s="146"/>
      <c r="I518" s="146"/>
      <c r="J518" s="146"/>
      <c r="K518" s="146"/>
      <c r="L518" s="146"/>
      <c r="M518" s="146"/>
      <c r="N518" s="147"/>
      <c r="P518" s="286"/>
      <c r="Q518" s="308"/>
      <c r="R518" s="308"/>
      <c r="S518" s="176"/>
      <c r="T518" s="177"/>
      <c r="U518" s="177"/>
      <c r="V518" s="177"/>
      <c r="W518" s="177"/>
      <c r="X518" s="177"/>
      <c r="Y518" s="177"/>
      <c r="Z518" s="177"/>
      <c r="AA518" s="177"/>
      <c r="AB518" s="177"/>
      <c r="AC518" s="177"/>
    </row>
    <row r="519" spans="1:29" ht="12.75" customHeight="1">
      <c r="A519" s="304"/>
      <c r="B519" s="305"/>
      <c r="C519" s="306"/>
      <c r="D519" s="148" t="s">
        <v>66</v>
      </c>
      <c r="E519" s="149" t="s">
        <v>67</v>
      </c>
      <c r="F519" s="147"/>
      <c r="G519" s="150" t="s">
        <v>68</v>
      </c>
      <c r="H519" s="149" t="s">
        <v>69</v>
      </c>
      <c r="I519" s="151"/>
      <c r="J519" s="150" t="s">
        <v>70</v>
      </c>
      <c r="K519" s="149" t="s">
        <v>112</v>
      </c>
      <c r="L519" s="146"/>
      <c r="M519" s="147"/>
      <c r="N519" s="150" t="s">
        <v>113</v>
      </c>
      <c r="P519" s="308"/>
      <c r="Q519" s="308"/>
      <c r="R519" s="308"/>
      <c r="S519" s="178"/>
      <c r="T519" s="179"/>
      <c r="U519" s="177"/>
      <c r="V519" s="178"/>
      <c r="W519" s="179"/>
      <c r="X519" s="179"/>
      <c r="Y519" s="186"/>
      <c r="Z519" s="187"/>
      <c r="AA519" s="188"/>
      <c r="AB519" s="188"/>
      <c r="AC519" s="186"/>
    </row>
    <row r="520" spans="1:29" ht="18" customHeight="1">
      <c r="A520" s="95"/>
      <c r="B520" s="152">
        <v>1</v>
      </c>
      <c r="C520" s="152"/>
      <c r="D520" s="142"/>
      <c r="E520" s="96"/>
      <c r="F520" s="131"/>
      <c r="G520" s="131"/>
      <c r="H520" s="96"/>
      <c r="I520" s="131"/>
      <c r="J520" s="131"/>
      <c r="K520" s="153"/>
      <c r="L520" s="153"/>
      <c r="M520" s="154"/>
      <c r="N520" s="154"/>
      <c r="P520" s="138"/>
      <c r="Q520" s="180"/>
      <c r="R520" s="180"/>
      <c r="S520" s="138"/>
      <c r="T520" s="138"/>
      <c r="U520" s="138"/>
      <c r="V520" s="138"/>
      <c r="W520" s="138"/>
      <c r="X520" s="138"/>
      <c r="Y520" s="181"/>
      <c r="Z520" s="181"/>
      <c r="AA520" s="181"/>
      <c r="AB520" s="181"/>
      <c r="AC520" s="181"/>
    </row>
    <row r="521" spans="1:29" ht="18" customHeight="1">
      <c r="A521" s="155"/>
      <c r="B521" s="156">
        <v>2</v>
      </c>
      <c r="C521" s="156"/>
      <c r="D521" s="136"/>
      <c r="E521" s="63"/>
      <c r="F521" s="157"/>
      <c r="G521" s="157"/>
      <c r="H521" s="63"/>
      <c r="I521" s="157"/>
      <c r="J521" s="157"/>
      <c r="K521" s="158"/>
      <c r="L521" s="158"/>
      <c r="M521" s="159"/>
      <c r="N521" s="159"/>
      <c r="P521" s="138"/>
      <c r="Q521" s="180"/>
      <c r="R521" s="180"/>
      <c r="S521" s="138"/>
      <c r="T521" s="138"/>
      <c r="U521" s="138"/>
      <c r="V521" s="138"/>
      <c r="W521" s="138"/>
      <c r="X521" s="138"/>
      <c r="Y521" s="181"/>
      <c r="Z521" s="181"/>
      <c r="AA521" s="181"/>
      <c r="AB521" s="181"/>
      <c r="AC521" s="181"/>
    </row>
    <row r="522" spans="1:29" ht="9" customHeight="1">
      <c r="A522" s="96"/>
      <c r="B522" s="96"/>
      <c r="C522" s="96"/>
      <c r="D522" s="96"/>
      <c r="E522" s="96"/>
      <c r="F522" s="96"/>
      <c r="G522" s="96"/>
      <c r="H522" s="96"/>
      <c r="I522" s="96"/>
      <c r="J522" s="96"/>
      <c r="K522" s="96"/>
      <c r="L522" s="96"/>
      <c r="M522" s="96"/>
      <c r="N522" s="96"/>
      <c r="P522" s="138"/>
      <c r="Q522" s="138"/>
      <c r="R522" s="138"/>
      <c r="S522" s="138"/>
      <c r="T522" s="138"/>
      <c r="U522" s="138"/>
      <c r="V522" s="138"/>
      <c r="W522" s="138"/>
      <c r="X522" s="138"/>
      <c r="Y522" s="138"/>
      <c r="Z522" s="138"/>
      <c r="AA522" s="138"/>
      <c r="AB522" s="138"/>
      <c r="AC522" s="138"/>
    </row>
    <row r="523" spans="2:29" ht="18" customHeight="1">
      <c r="B523" s="160" t="s">
        <v>114</v>
      </c>
      <c r="D523" s="161"/>
      <c r="E523" s="161"/>
      <c r="F523" s="161"/>
      <c r="G523" s="161"/>
      <c r="I523" s="160" t="s">
        <v>115</v>
      </c>
      <c r="J523" s="161"/>
      <c r="K523" s="162" t="s">
        <v>48</v>
      </c>
      <c r="L523" s="161"/>
      <c r="M523" s="161"/>
      <c r="N523" s="162" t="s">
        <v>116</v>
      </c>
      <c r="P523" s="138"/>
      <c r="Q523" s="182"/>
      <c r="R523" s="138"/>
      <c r="S523" s="138"/>
      <c r="T523" s="138"/>
      <c r="U523" s="138"/>
      <c r="V523" s="138"/>
      <c r="W523" s="138"/>
      <c r="X523" s="182"/>
      <c r="Y523" s="138"/>
      <c r="Z523" s="173"/>
      <c r="AA523" s="138"/>
      <c r="AB523" s="138"/>
      <c r="AC523" s="173"/>
    </row>
    <row r="524" spans="16:29" ht="9.75" customHeight="1">
      <c r="P524" s="138"/>
      <c r="Q524" s="138"/>
      <c r="R524" s="138"/>
      <c r="S524" s="138"/>
      <c r="T524" s="138"/>
      <c r="U524" s="138"/>
      <c r="V524" s="138"/>
      <c r="W524" s="138"/>
      <c r="X524" s="138"/>
      <c r="Y524" s="138"/>
      <c r="Z524" s="138"/>
      <c r="AA524" s="138"/>
      <c r="AB524" s="138"/>
      <c r="AC524" s="138"/>
    </row>
    <row r="525" spans="1:29" ht="9.75" customHeight="1">
      <c r="A525" s="163" t="s">
        <v>117</v>
      </c>
      <c r="B525" s="146"/>
      <c r="C525" s="146"/>
      <c r="D525" s="146"/>
      <c r="E525" s="146"/>
      <c r="F525" s="146"/>
      <c r="G525" s="146"/>
      <c r="H525" s="164" t="s">
        <v>118</v>
      </c>
      <c r="I525" s="146"/>
      <c r="J525" s="146"/>
      <c r="K525" s="146"/>
      <c r="L525" s="146"/>
      <c r="M525" s="146"/>
      <c r="N525" s="147"/>
      <c r="P525" s="183"/>
      <c r="Q525" s="177"/>
      <c r="R525" s="177"/>
      <c r="S525" s="177"/>
      <c r="T525" s="177"/>
      <c r="U525" s="177"/>
      <c r="V525" s="177"/>
      <c r="W525" s="184"/>
      <c r="X525" s="177"/>
      <c r="Y525" s="177"/>
      <c r="Z525" s="177"/>
      <c r="AA525" s="177"/>
      <c r="AB525" s="177"/>
      <c r="AC525" s="177"/>
    </row>
    <row r="526" spans="1:29" ht="15.75" customHeight="1">
      <c r="A526" s="165"/>
      <c r="B526" s="298"/>
      <c r="C526" s="299"/>
      <c r="D526" s="299"/>
      <c r="E526" s="299"/>
      <c r="F526" s="299"/>
      <c r="G526" s="300"/>
      <c r="H526" s="166"/>
      <c r="I526" s="138"/>
      <c r="J526" s="138"/>
      <c r="K526" s="138"/>
      <c r="L526" s="138"/>
      <c r="M526" s="138"/>
      <c r="N526" s="139"/>
      <c r="P526" s="1"/>
      <c r="Q526" s="292"/>
      <c r="R526" s="307"/>
      <c r="S526" s="307"/>
      <c r="T526" s="307"/>
      <c r="U526" s="307"/>
      <c r="V526" s="307"/>
      <c r="W526" s="184"/>
      <c r="X526" s="138"/>
      <c r="Y526" s="138"/>
      <c r="Z526" s="138"/>
      <c r="AA526" s="138"/>
      <c r="AB526" s="138"/>
      <c r="AC526" s="138"/>
    </row>
    <row r="527" spans="1:29" ht="9.75" customHeight="1">
      <c r="A527" s="167" t="s">
        <v>119</v>
      </c>
      <c r="B527" s="96"/>
      <c r="C527" s="96"/>
      <c r="D527" s="96"/>
      <c r="E527" s="96"/>
      <c r="F527" s="96"/>
      <c r="G527" s="131"/>
      <c r="H527" s="168" t="s">
        <v>120</v>
      </c>
      <c r="I527" s="63"/>
      <c r="J527" s="157"/>
      <c r="K527" s="63"/>
      <c r="L527" s="169" t="s">
        <v>121</v>
      </c>
      <c r="M527" s="63"/>
      <c r="N527" s="157"/>
      <c r="P527" s="1"/>
      <c r="Q527" s="138"/>
      <c r="R527" s="138"/>
      <c r="S527" s="138"/>
      <c r="T527" s="138"/>
      <c r="U527" s="138"/>
      <c r="V527" s="138"/>
      <c r="W527" s="185"/>
      <c r="X527" s="138"/>
      <c r="Y527" s="138"/>
      <c r="Z527" s="138"/>
      <c r="AA527" s="185"/>
      <c r="AB527" s="138"/>
      <c r="AC527" s="138"/>
    </row>
    <row r="528" spans="1:29" ht="19.5" customHeight="1">
      <c r="A528" s="97"/>
      <c r="B528" s="298"/>
      <c r="C528" s="299"/>
      <c r="D528" s="299"/>
      <c r="E528" s="299"/>
      <c r="F528" s="299"/>
      <c r="G528" s="300"/>
      <c r="H528" s="97"/>
      <c r="I528" s="98"/>
      <c r="J528" s="157"/>
      <c r="K528" s="98"/>
      <c r="L528" s="98"/>
      <c r="M528" s="98"/>
      <c r="N528" s="144"/>
      <c r="P528" s="138"/>
      <c r="Q528" s="292"/>
      <c r="R528" s="307"/>
      <c r="S528" s="307"/>
      <c r="T528" s="307"/>
      <c r="U528" s="307"/>
      <c r="V528" s="307"/>
      <c r="W528" s="138"/>
      <c r="X528" s="138"/>
      <c r="Y528" s="138"/>
      <c r="Z528" s="138"/>
      <c r="AA528" s="138"/>
      <c r="AB528" s="138"/>
      <c r="AC528" s="138"/>
    </row>
    <row r="529" spans="1:29" ht="12.75" customHeight="1">
      <c r="A529" t="str">
        <f>$A$52</f>
        <v>Offenburg</v>
      </c>
      <c r="M529" s="311">
        <f>$M$52</f>
        <v>40677</v>
      </c>
      <c r="N529" s="270"/>
      <c r="P529" s="138"/>
      <c r="Q529" s="138"/>
      <c r="R529" s="138"/>
      <c r="S529" s="138"/>
      <c r="T529" s="138"/>
      <c r="U529" s="138"/>
      <c r="V529" s="138"/>
      <c r="W529" s="138"/>
      <c r="X529" s="138"/>
      <c r="Y529" s="138"/>
      <c r="Z529" s="138"/>
      <c r="AA529" s="138"/>
      <c r="AB529" s="314"/>
      <c r="AC529" s="315"/>
    </row>
  </sheetData>
  <sheetProtection/>
  <mergeCells count="300">
    <mergeCell ref="W3:Z3"/>
    <mergeCell ref="C3:D3"/>
    <mergeCell ref="R3:S3"/>
    <mergeCell ref="F3:G3"/>
    <mergeCell ref="U3:V3"/>
    <mergeCell ref="L3:N3"/>
    <mergeCell ref="H3:K3"/>
    <mergeCell ref="D63:J67"/>
    <mergeCell ref="S36:Y38"/>
    <mergeCell ref="Q51:V51"/>
    <mergeCell ref="B102:G102"/>
    <mergeCell ref="Q102:V102"/>
    <mergeCell ref="A94:C95"/>
    <mergeCell ref="P94:R95"/>
    <mergeCell ref="C63:C67"/>
    <mergeCell ref="B51:G51"/>
    <mergeCell ref="A41:C42"/>
    <mergeCell ref="B49:G49"/>
    <mergeCell ref="C10:C14"/>
    <mergeCell ref="D18:J20"/>
    <mergeCell ref="C28:C32"/>
    <mergeCell ref="D28:J32"/>
    <mergeCell ref="D36:J38"/>
    <mergeCell ref="D10:J14"/>
    <mergeCell ref="D89:J91"/>
    <mergeCell ref="S89:Y91"/>
    <mergeCell ref="D71:J73"/>
    <mergeCell ref="S71:Y73"/>
    <mergeCell ref="S81:Y85"/>
    <mergeCell ref="AA3:AC3"/>
    <mergeCell ref="L56:N56"/>
    <mergeCell ref="AA56:AC56"/>
    <mergeCell ref="R10:R14"/>
    <mergeCell ref="R28:R32"/>
    <mergeCell ref="S28:Y32"/>
    <mergeCell ref="L4:N4"/>
    <mergeCell ref="R56:S56"/>
    <mergeCell ref="U56:V56"/>
    <mergeCell ref="Q49:V49"/>
    <mergeCell ref="B104:G104"/>
    <mergeCell ref="Q104:V104"/>
    <mergeCell ref="R81:R85"/>
    <mergeCell ref="C56:D56"/>
    <mergeCell ref="F56:G56"/>
    <mergeCell ref="H56:K56"/>
    <mergeCell ref="C81:C85"/>
    <mergeCell ref="D81:J85"/>
    <mergeCell ref="R63:R67"/>
    <mergeCell ref="S63:Y67"/>
    <mergeCell ref="M52:N52"/>
    <mergeCell ref="AB52:AC52"/>
    <mergeCell ref="M105:N105"/>
    <mergeCell ref="AB105:AC105"/>
    <mergeCell ref="L57:N57"/>
    <mergeCell ref="AA57:AC57"/>
    <mergeCell ref="W56:Z56"/>
    <mergeCell ref="AA4:AC4"/>
    <mergeCell ref="P41:R42"/>
    <mergeCell ref="W109:Z109"/>
    <mergeCell ref="S10:Y14"/>
    <mergeCell ref="S18:Y20"/>
    <mergeCell ref="U109:V109"/>
    <mergeCell ref="AA109:AC109"/>
    <mergeCell ref="C134:C138"/>
    <mergeCell ref="D134:J138"/>
    <mergeCell ref="C116:C120"/>
    <mergeCell ref="AA110:AC110"/>
    <mergeCell ref="L109:N109"/>
    <mergeCell ref="R109:S109"/>
    <mergeCell ref="L110:N110"/>
    <mergeCell ref="D124:J126"/>
    <mergeCell ref="D116:J120"/>
    <mergeCell ref="H109:K109"/>
    <mergeCell ref="S116:Y120"/>
    <mergeCell ref="C109:D109"/>
    <mergeCell ref="F109:G109"/>
    <mergeCell ref="S142:Y144"/>
    <mergeCell ref="A147:C148"/>
    <mergeCell ref="B155:G155"/>
    <mergeCell ref="Q155:V155"/>
    <mergeCell ref="P147:R148"/>
    <mergeCell ref="M158:N158"/>
    <mergeCell ref="R134:R138"/>
    <mergeCell ref="S134:Y138"/>
    <mergeCell ref="C162:D162"/>
    <mergeCell ref="F162:G162"/>
    <mergeCell ref="H162:K162"/>
    <mergeCell ref="L162:N162"/>
    <mergeCell ref="B157:G157"/>
    <mergeCell ref="Q157:V157"/>
    <mergeCell ref="D142:J144"/>
    <mergeCell ref="AB158:AC158"/>
    <mergeCell ref="S124:Y126"/>
    <mergeCell ref="R116:R120"/>
    <mergeCell ref="C169:C173"/>
    <mergeCell ref="D169:J173"/>
    <mergeCell ref="R169:R173"/>
    <mergeCell ref="S169:Y173"/>
    <mergeCell ref="W162:Z162"/>
    <mergeCell ref="AA162:AC162"/>
    <mergeCell ref="L163:N163"/>
    <mergeCell ref="B210:G210"/>
    <mergeCell ref="AA163:AC163"/>
    <mergeCell ref="R162:S162"/>
    <mergeCell ref="U162:V162"/>
    <mergeCell ref="B208:G208"/>
    <mergeCell ref="Q208:V208"/>
    <mergeCell ref="D177:J179"/>
    <mergeCell ref="S177:Y179"/>
    <mergeCell ref="C187:C191"/>
    <mergeCell ref="D187:J191"/>
    <mergeCell ref="C215:D215"/>
    <mergeCell ref="F215:G215"/>
    <mergeCell ref="H215:K215"/>
    <mergeCell ref="L215:N215"/>
    <mergeCell ref="S187:Y191"/>
    <mergeCell ref="D195:J197"/>
    <mergeCell ref="S195:Y197"/>
    <mergeCell ref="A200:C201"/>
    <mergeCell ref="P200:R201"/>
    <mergeCell ref="R187:R191"/>
    <mergeCell ref="Q210:V210"/>
    <mergeCell ref="M211:N211"/>
    <mergeCell ref="AB211:AC211"/>
    <mergeCell ref="C222:C226"/>
    <mergeCell ref="D222:J226"/>
    <mergeCell ref="R222:R226"/>
    <mergeCell ref="S222:Y226"/>
    <mergeCell ref="W215:Z215"/>
    <mergeCell ref="AA215:AC215"/>
    <mergeCell ref="L216:N216"/>
    <mergeCell ref="B263:G263"/>
    <mergeCell ref="AA216:AC216"/>
    <mergeCell ref="R215:S215"/>
    <mergeCell ref="U215:V215"/>
    <mergeCell ref="B261:G261"/>
    <mergeCell ref="Q261:V261"/>
    <mergeCell ref="D230:J232"/>
    <mergeCell ref="S230:Y232"/>
    <mergeCell ref="C240:C244"/>
    <mergeCell ref="D240:J244"/>
    <mergeCell ref="C268:D268"/>
    <mergeCell ref="F268:G268"/>
    <mergeCell ref="H268:K268"/>
    <mergeCell ref="L268:N268"/>
    <mergeCell ref="S240:Y244"/>
    <mergeCell ref="D248:J250"/>
    <mergeCell ref="S248:Y250"/>
    <mergeCell ref="A253:C254"/>
    <mergeCell ref="P253:R254"/>
    <mergeCell ref="R240:R244"/>
    <mergeCell ref="Q263:V263"/>
    <mergeCell ref="M264:N264"/>
    <mergeCell ref="AB264:AC264"/>
    <mergeCell ref="C275:C279"/>
    <mergeCell ref="D275:J279"/>
    <mergeCell ref="R275:R279"/>
    <mergeCell ref="S275:Y279"/>
    <mergeCell ref="W268:Z268"/>
    <mergeCell ref="AA268:AC268"/>
    <mergeCell ref="L269:N269"/>
    <mergeCell ref="B316:G316"/>
    <mergeCell ref="AA269:AC269"/>
    <mergeCell ref="R268:S268"/>
    <mergeCell ref="U268:V268"/>
    <mergeCell ref="B314:G314"/>
    <mergeCell ref="Q314:V314"/>
    <mergeCell ref="D283:J285"/>
    <mergeCell ref="S283:Y285"/>
    <mergeCell ref="C293:C297"/>
    <mergeCell ref="D293:J297"/>
    <mergeCell ref="C321:D321"/>
    <mergeCell ref="F321:G321"/>
    <mergeCell ref="H321:K321"/>
    <mergeCell ref="L321:N321"/>
    <mergeCell ref="S293:Y297"/>
    <mergeCell ref="D301:J303"/>
    <mergeCell ref="S301:Y303"/>
    <mergeCell ref="A306:C307"/>
    <mergeCell ref="P306:R307"/>
    <mergeCell ref="R293:R297"/>
    <mergeCell ref="Q316:V316"/>
    <mergeCell ref="M317:N317"/>
    <mergeCell ref="AB317:AC317"/>
    <mergeCell ref="C328:C332"/>
    <mergeCell ref="D328:J332"/>
    <mergeCell ref="R328:R332"/>
    <mergeCell ref="S328:Y332"/>
    <mergeCell ref="W321:Z321"/>
    <mergeCell ref="AA321:AC321"/>
    <mergeCell ref="L322:N322"/>
    <mergeCell ref="B369:G369"/>
    <mergeCell ref="AA322:AC322"/>
    <mergeCell ref="R321:S321"/>
    <mergeCell ref="U321:V321"/>
    <mergeCell ref="B367:G367"/>
    <mergeCell ref="Q367:V367"/>
    <mergeCell ref="D336:J338"/>
    <mergeCell ref="S336:Y338"/>
    <mergeCell ref="C346:C350"/>
    <mergeCell ref="D346:J350"/>
    <mergeCell ref="C374:D374"/>
    <mergeCell ref="F374:G374"/>
    <mergeCell ref="H374:K374"/>
    <mergeCell ref="L374:N374"/>
    <mergeCell ref="S346:Y350"/>
    <mergeCell ref="D354:J356"/>
    <mergeCell ref="S354:Y356"/>
    <mergeCell ref="A359:C360"/>
    <mergeCell ref="P359:R360"/>
    <mergeCell ref="R346:R350"/>
    <mergeCell ref="Q369:V369"/>
    <mergeCell ref="M370:N370"/>
    <mergeCell ref="AB370:AC370"/>
    <mergeCell ref="C381:C385"/>
    <mergeCell ref="D381:J385"/>
    <mergeCell ref="R381:R385"/>
    <mergeCell ref="S381:Y385"/>
    <mergeCell ref="W374:Z374"/>
    <mergeCell ref="AA374:AC374"/>
    <mergeCell ref="L375:N375"/>
    <mergeCell ref="B422:G422"/>
    <mergeCell ref="AA375:AC375"/>
    <mergeCell ref="R374:S374"/>
    <mergeCell ref="U374:V374"/>
    <mergeCell ref="B420:G420"/>
    <mergeCell ref="Q420:V420"/>
    <mergeCell ref="D389:J391"/>
    <mergeCell ref="S389:Y391"/>
    <mergeCell ref="C399:C403"/>
    <mergeCell ref="D399:J403"/>
    <mergeCell ref="C427:D427"/>
    <mergeCell ref="F427:G427"/>
    <mergeCell ref="H427:K427"/>
    <mergeCell ref="L427:N427"/>
    <mergeCell ref="S399:Y403"/>
    <mergeCell ref="D407:J409"/>
    <mergeCell ref="S407:Y409"/>
    <mergeCell ref="A412:C413"/>
    <mergeCell ref="P412:R413"/>
    <mergeCell ref="R399:R403"/>
    <mergeCell ref="Q422:V422"/>
    <mergeCell ref="M423:N423"/>
    <mergeCell ref="AB423:AC423"/>
    <mergeCell ref="C434:C438"/>
    <mergeCell ref="D434:J438"/>
    <mergeCell ref="R434:R438"/>
    <mergeCell ref="S434:Y438"/>
    <mergeCell ref="W427:Z427"/>
    <mergeCell ref="AA427:AC427"/>
    <mergeCell ref="L428:N428"/>
    <mergeCell ref="B475:G475"/>
    <mergeCell ref="AA428:AC428"/>
    <mergeCell ref="R427:S427"/>
    <mergeCell ref="U427:V427"/>
    <mergeCell ref="B473:G473"/>
    <mergeCell ref="Q473:V473"/>
    <mergeCell ref="D442:J444"/>
    <mergeCell ref="S442:Y444"/>
    <mergeCell ref="C452:C456"/>
    <mergeCell ref="D452:J456"/>
    <mergeCell ref="S452:Y456"/>
    <mergeCell ref="D460:J462"/>
    <mergeCell ref="S460:Y462"/>
    <mergeCell ref="A465:C466"/>
    <mergeCell ref="P465:R466"/>
    <mergeCell ref="R452:R456"/>
    <mergeCell ref="Q475:V475"/>
    <mergeCell ref="M476:N476"/>
    <mergeCell ref="AB476:AC476"/>
    <mergeCell ref="C487:C491"/>
    <mergeCell ref="D487:J491"/>
    <mergeCell ref="R487:R491"/>
    <mergeCell ref="S487:Y491"/>
    <mergeCell ref="W480:Z480"/>
    <mergeCell ref="AA480:AC480"/>
    <mergeCell ref="L481:N481"/>
    <mergeCell ref="C505:C509"/>
    <mergeCell ref="D505:J509"/>
    <mergeCell ref="R505:R509"/>
    <mergeCell ref="S505:Y509"/>
    <mergeCell ref="AA481:AC481"/>
    <mergeCell ref="R480:S480"/>
    <mergeCell ref="U480:V480"/>
    <mergeCell ref="D495:J497"/>
    <mergeCell ref="S495:Y497"/>
    <mergeCell ref="C480:D480"/>
    <mergeCell ref="F480:G480"/>
    <mergeCell ref="H480:K480"/>
    <mergeCell ref="L480:N480"/>
    <mergeCell ref="M529:N529"/>
    <mergeCell ref="AB529:AC529"/>
    <mergeCell ref="B526:G526"/>
    <mergeCell ref="Q526:V526"/>
    <mergeCell ref="B528:G528"/>
    <mergeCell ref="Q528:V528"/>
    <mergeCell ref="D513:J515"/>
    <mergeCell ref="S513:Y515"/>
    <mergeCell ref="A518:C519"/>
    <mergeCell ref="P518:R519"/>
  </mergeCells>
  <printOptions/>
  <pageMargins left="0.5905511811023623" right="0.5905511811023623" top="0.5118110236220472" bottom="0.5118110236220472" header="0.5118110236220472" footer="0.5118110236220472"/>
  <pageSetup horizontalDpi="600" verticalDpi="600" orientation="landscape" paperSize="9" scale="97" r:id="rId1"/>
  <rowBreaks count="1" manualBreakCount="1">
    <brk id="53" max="255" man="1"/>
  </rowBreaks>
</worksheet>
</file>

<file path=xl/worksheets/sheet15.xml><?xml version="1.0" encoding="utf-8"?>
<worksheet xmlns="http://schemas.openxmlformats.org/spreadsheetml/2006/main" xmlns:r="http://schemas.openxmlformats.org/officeDocument/2006/relationships">
  <dimension ref="A1:AC317"/>
  <sheetViews>
    <sheetView showGridLines="0" zoomScale="75" zoomScaleNormal="75" zoomScalePageLayoutView="0" workbookViewId="0" topLeftCell="A1">
      <selection activeCell="S10" sqref="S10:Y14"/>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130</v>
      </c>
      <c r="B1" s="129"/>
      <c r="C1" s="129"/>
      <c r="D1" s="129"/>
      <c r="E1" s="129"/>
      <c r="F1" s="129"/>
      <c r="G1" s="129"/>
      <c r="H1" s="129"/>
      <c r="I1" s="129"/>
      <c r="J1" s="129"/>
      <c r="K1" s="129"/>
      <c r="L1" s="129"/>
      <c r="M1" s="129"/>
      <c r="N1" s="129"/>
      <c r="P1" s="128" t="str">
        <f>A1</f>
        <v>Schiedsrichterzettel - Endrunde 1</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84">
        <f>'SR Gr. A'!C3:D3</f>
        <v>40677</v>
      </c>
      <c r="D3" s="281"/>
      <c r="E3" s="98"/>
      <c r="F3" s="280"/>
      <c r="G3" s="281"/>
      <c r="H3" s="282" t="str">
        <f>Raster!AO6</f>
        <v>Gruppe E</v>
      </c>
      <c r="I3" s="283"/>
      <c r="J3" s="283"/>
      <c r="K3" s="281"/>
      <c r="L3" s="282"/>
      <c r="M3" s="283"/>
      <c r="N3" s="281"/>
      <c r="P3" s="97"/>
      <c r="Q3" s="98"/>
      <c r="R3" s="284">
        <f>$C$3</f>
        <v>40677</v>
      </c>
      <c r="S3" s="281"/>
      <c r="T3" s="98"/>
      <c r="U3" s="280"/>
      <c r="V3" s="281"/>
      <c r="W3" s="282" t="str">
        <f>$H$3</f>
        <v>Gruppe E</v>
      </c>
      <c r="X3" s="283"/>
      <c r="Y3" s="283"/>
      <c r="Z3" s="281"/>
      <c r="AA3" s="282"/>
      <c r="AB3" s="283"/>
      <c r="AC3" s="281"/>
    </row>
    <row r="4" spans="1:29" ht="24.75" customHeight="1">
      <c r="A4" s="133"/>
      <c r="B4" s="133" t="str">
        <f>'SR Gr. A'!B4</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287">
        <f>Raster!AN7</f>
        <v>73</v>
      </c>
      <c r="D10" s="289" t="str">
        <f>Raster!AO7</f>
        <v>Eise, Tom</v>
      </c>
      <c r="E10" s="290"/>
      <c r="F10" s="290"/>
      <c r="G10" s="290"/>
      <c r="H10" s="290"/>
      <c r="I10" s="290"/>
      <c r="J10" s="291"/>
      <c r="L10" s="136"/>
      <c r="M10" s="1" t="s">
        <v>106</v>
      </c>
      <c r="N10" s="141"/>
      <c r="P10" s="135"/>
      <c r="Q10" s="138"/>
      <c r="R10" s="287">
        <f>Raster!AN8</f>
        <v>91</v>
      </c>
      <c r="S10" s="289" t="str">
        <f>Raster!AO8</f>
        <v>Blessing, David</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Raster!AN10</f>
        <v>86</v>
      </c>
      <c r="D28" s="289" t="str">
        <f>Raster!AO10</f>
        <v>Kälberer, Chris</v>
      </c>
      <c r="E28" s="290"/>
      <c r="F28" s="290"/>
      <c r="G28" s="290"/>
      <c r="H28" s="290"/>
      <c r="I28" s="290"/>
      <c r="J28" s="291"/>
      <c r="L28" s="136"/>
      <c r="M28" s="1" t="s">
        <v>106</v>
      </c>
      <c r="N28" s="141"/>
      <c r="P28" s="135"/>
      <c r="Q28" s="138"/>
      <c r="R28" s="287">
        <f>Raster!AN9</f>
        <v>81</v>
      </c>
      <c r="S28" s="289" t="str">
        <f>Raster!AO9</f>
        <v>Engler, Linus</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t="str">
        <f>'SR Gr. A'!A52</f>
        <v>Offenburg</v>
      </c>
      <c r="M52" s="311">
        <f>C3</f>
        <v>40677</v>
      </c>
      <c r="N52" s="270"/>
      <c r="P52" t="str">
        <f>$A$52</f>
        <v>Offenburg</v>
      </c>
      <c r="AB52" s="311">
        <f>$M$52</f>
        <v>40677</v>
      </c>
      <c r="AC52" s="270">
        <f>M52</f>
        <v>40677</v>
      </c>
    </row>
    <row r="53" ht="12.75" customHeight="1"/>
    <row r="54" spans="1:29" ht="24" customHeight="1">
      <c r="A54" s="128" t="s">
        <v>131</v>
      </c>
      <c r="B54" s="129"/>
      <c r="C54" s="129"/>
      <c r="D54" s="129"/>
      <c r="E54" s="129"/>
      <c r="F54" s="129"/>
      <c r="G54" s="129"/>
      <c r="H54" s="129"/>
      <c r="I54" s="129"/>
      <c r="J54" s="129"/>
      <c r="K54" s="129"/>
      <c r="L54" s="129"/>
      <c r="M54" s="129"/>
      <c r="N54" s="129"/>
      <c r="P54" s="128" t="str">
        <f>A54</f>
        <v>Schiedrichterzettel - Endrunde 2</v>
      </c>
      <c r="Q54" s="129"/>
      <c r="R54" s="129"/>
      <c r="S54" s="129"/>
      <c r="T54" s="129"/>
      <c r="U54" s="129"/>
      <c r="V54" s="129"/>
      <c r="W54" s="129"/>
      <c r="X54" s="129"/>
      <c r="Y54" s="129"/>
      <c r="Z54" s="129"/>
      <c r="AA54" s="129"/>
      <c r="AB54" s="129"/>
      <c r="AC54" s="129"/>
    </row>
    <row r="55" spans="1:29" ht="15.75" customHeight="1">
      <c r="A55" s="130" t="s">
        <v>97</v>
      </c>
      <c r="B55" s="96"/>
      <c r="C55" s="96"/>
      <c r="D55" s="131"/>
      <c r="E55" s="132" t="s">
        <v>98</v>
      </c>
      <c r="F55" s="96"/>
      <c r="G55" s="131"/>
      <c r="H55" s="130" t="s">
        <v>99</v>
      </c>
      <c r="I55" s="96"/>
      <c r="J55" s="132"/>
      <c r="K55" s="131"/>
      <c r="L55" s="132" t="s">
        <v>100</v>
      </c>
      <c r="M55" s="96"/>
      <c r="N55" s="131"/>
      <c r="P55" s="130" t="s">
        <v>97</v>
      </c>
      <c r="Q55" s="96"/>
      <c r="R55" s="96"/>
      <c r="S55" s="131"/>
      <c r="T55" s="132" t="s">
        <v>98</v>
      </c>
      <c r="U55" s="96"/>
      <c r="V55" s="131"/>
      <c r="W55" s="130" t="s">
        <v>99</v>
      </c>
      <c r="X55" s="96"/>
      <c r="Y55" s="132"/>
      <c r="Z55" s="131"/>
      <c r="AA55" s="132" t="s">
        <v>100</v>
      </c>
      <c r="AB55" s="96"/>
      <c r="AC55" s="131"/>
    </row>
    <row r="56" spans="1:29" ht="18" customHeight="1">
      <c r="A56" s="97"/>
      <c r="B56" s="98"/>
      <c r="C56" s="284">
        <f>$C$3</f>
        <v>40677</v>
      </c>
      <c r="D56" s="281"/>
      <c r="E56" s="98"/>
      <c r="F56" s="280"/>
      <c r="G56" s="281"/>
      <c r="H56" s="282" t="str">
        <f>$H$3</f>
        <v>Gruppe E</v>
      </c>
      <c r="I56" s="283"/>
      <c r="J56" s="283"/>
      <c r="K56" s="281"/>
      <c r="L56" s="282"/>
      <c r="M56" s="283"/>
      <c r="N56" s="281"/>
      <c r="P56" s="97"/>
      <c r="Q56" s="98"/>
      <c r="R56" s="284">
        <f>$C$3</f>
        <v>40677</v>
      </c>
      <c r="S56" s="281"/>
      <c r="T56" s="98"/>
      <c r="U56" s="280"/>
      <c r="V56" s="281"/>
      <c r="W56" s="282" t="str">
        <f>$H$3</f>
        <v>Gruppe E</v>
      </c>
      <c r="X56" s="283"/>
      <c r="Y56" s="283"/>
      <c r="Z56" s="281"/>
      <c r="AA56" s="282"/>
      <c r="AB56" s="283"/>
      <c r="AC56" s="281"/>
    </row>
    <row r="57" spans="1:29" ht="24.75" customHeight="1">
      <c r="A57" s="134"/>
      <c r="B57" s="133" t="str">
        <f>$B$4</f>
        <v>BaWü JG-RLT Top24</v>
      </c>
      <c r="L57" s="295" t="str">
        <f>$L$4</f>
        <v>Jungen U12</v>
      </c>
      <c r="M57" s="295"/>
      <c r="N57" s="295"/>
      <c r="P57" s="134"/>
      <c r="Q57" s="133" t="str">
        <f>$B$4</f>
        <v>BaWü JG-RLT Top24</v>
      </c>
      <c r="AA57" s="295" t="str">
        <f>$L$4</f>
        <v>Jungen U12</v>
      </c>
      <c r="AB57" s="295"/>
      <c r="AC57" s="295"/>
    </row>
    <row r="58" spans="1:29" ht="4.5" customHeight="1">
      <c r="A58" s="95"/>
      <c r="B58" s="96"/>
      <c r="C58" s="96"/>
      <c r="D58" s="96"/>
      <c r="E58" s="96"/>
      <c r="F58" s="96"/>
      <c r="G58" s="96"/>
      <c r="H58" s="96"/>
      <c r="I58" s="96"/>
      <c r="J58" s="96"/>
      <c r="K58" s="96"/>
      <c r="L58" s="96"/>
      <c r="M58" s="96"/>
      <c r="N58" s="131"/>
      <c r="P58" s="95"/>
      <c r="Q58" s="96"/>
      <c r="R58" s="96"/>
      <c r="S58" s="96"/>
      <c r="T58" s="96"/>
      <c r="U58" s="96"/>
      <c r="V58" s="96"/>
      <c r="W58" s="96"/>
      <c r="X58" s="96"/>
      <c r="Y58" s="96"/>
      <c r="Z58" s="96"/>
      <c r="AA58" s="96"/>
      <c r="AB58" s="96"/>
      <c r="AC58" s="131"/>
    </row>
    <row r="59" spans="1:29" ht="9.75" customHeight="1">
      <c r="A59" s="135"/>
      <c r="B59" s="136"/>
      <c r="C59" s="137" t="s">
        <v>101</v>
      </c>
      <c r="D59" s="137"/>
      <c r="E59" s="136"/>
      <c r="F59" s="137" t="s">
        <v>102</v>
      </c>
      <c r="G59" s="137"/>
      <c r="H59" s="136"/>
      <c r="I59" s="137" t="s">
        <v>103</v>
      </c>
      <c r="J59" s="137"/>
      <c r="K59" s="137"/>
      <c r="M59" s="138"/>
      <c r="N59" s="139"/>
      <c r="P59" s="135"/>
      <c r="Q59" s="136"/>
      <c r="R59" s="137" t="s">
        <v>101</v>
      </c>
      <c r="S59" s="137"/>
      <c r="T59" s="136"/>
      <c r="U59" s="137" t="s">
        <v>102</v>
      </c>
      <c r="V59" s="137"/>
      <c r="W59" s="136"/>
      <c r="X59" s="137" t="s">
        <v>103</v>
      </c>
      <c r="Y59" s="137"/>
      <c r="Z59" s="137"/>
      <c r="AB59" s="138"/>
      <c r="AC59" s="139"/>
    </row>
    <row r="60" spans="1:29" ht="4.5" customHeight="1">
      <c r="A60" s="135"/>
      <c r="M60" s="138"/>
      <c r="N60" s="139"/>
      <c r="P60" s="135"/>
      <c r="AB60" s="138"/>
      <c r="AC60" s="139"/>
    </row>
    <row r="61" spans="1:29" ht="12.75" customHeight="1">
      <c r="A61" s="95"/>
      <c r="B61" s="96"/>
      <c r="C61" s="140" t="s">
        <v>104</v>
      </c>
      <c r="D61" s="140" t="s">
        <v>105</v>
      </c>
      <c r="E61" s="96"/>
      <c r="F61" s="140"/>
      <c r="G61" s="140"/>
      <c r="H61" s="96"/>
      <c r="I61" s="96"/>
      <c r="J61" s="131"/>
      <c r="M61" s="138"/>
      <c r="N61" s="139"/>
      <c r="P61" s="95"/>
      <c r="Q61" s="96"/>
      <c r="R61" s="140" t="s">
        <v>104</v>
      </c>
      <c r="S61" s="140" t="s">
        <v>105</v>
      </c>
      <c r="T61" s="96"/>
      <c r="U61" s="140"/>
      <c r="V61" s="140"/>
      <c r="W61" s="96"/>
      <c r="X61" s="96"/>
      <c r="Y61" s="131"/>
      <c r="AB61" s="138"/>
      <c r="AC61" s="139"/>
    </row>
    <row r="62" spans="1:29" ht="4.5" customHeight="1">
      <c r="A62" s="135"/>
      <c r="B62" s="138"/>
      <c r="C62" s="1"/>
      <c r="D62" s="1"/>
      <c r="E62" s="138"/>
      <c r="F62" s="1"/>
      <c r="G62" s="1"/>
      <c r="H62" s="138"/>
      <c r="I62" s="138"/>
      <c r="J62" s="139"/>
      <c r="M62" s="138"/>
      <c r="N62" s="139"/>
      <c r="P62" s="135"/>
      <c r="Q62" s="138"/>
      <c r="R62" s="1"/>
      <c r="S62" s="1"/>
      <c r="T62" s="138"/>
      <c r="U62" s="1"/>
      <c r="V62" s="1"/>
      <c r="W62" s="138"/>
      <c r="X62" s="138"/>
      <c r="Y62" s="139"/>
      <c r="AB62" s="138"/>
      <c r="AC62" s="139"/>
    </row>
    <row r="63" spans="1:29" ht="9.75" customHeight="1">
      <c r="A63" s="135"/>
      <c r="B63" s="138"/>
      <c r="C63" s="287">
        <f>Raster!AN7</f>
        <v>73</v>
      </c>
      <c r="D63" s="289" t="str">
        <f>Raster!AO7</f>
        <v>Eise, Tom</v>
      </c>
      <c r="E63" s="290"/>
      <c r="F63" s="290"/>
      <c r="G63" s="290"/>
      <c r="H63" s="290"/>
      <c r="I63" s="290"/>
      <c r="J63" s="291"/>
      <c r="L63" s="136"/>
      <c r="M63" s="1" t="s">
        <v>106</v>
      </c>
      <c r="N63" s="141"/>
      <c r="P63" s="135"/>
      <c r="Q63" s="138"/>
      <c r="R63" s="287">
        <f>Raster!AN8</f>
        <v>91</v>
      </c>
      <c r="S63" s="289" t="str">
        <f>Raster!AO8</f>
        <v>Blessing, David</v>
      </c>
      <c r="T63" s="290"/>
      <c r="U63" s="290"/>
      <c r="V63" s="290"/>
      <c r="W63" s="290"/>
      <c r="X63" s="290"/>
      <c r="Y63" s="291"/>
      <c r="AA63" s="136"/>
      <c r="AB63" s="1" t="s">
        <v>106</v>
      </c>
      <c r="AC63" s="141"/>
    </row>
    <row r="64" spans="1:29" ht="4.5" customHeight="1">
      <c r="A64" s="135"/>
      <c r="B64" s="138"/>
      <c r="C64" s="288"/>
      <c r="D64" s="290"/>
      <c r="E64" s="290"/>
      <c r="F64" s="290"/>
      <c r="G64" s="290"/>
      <c r="H64" s="290"/>
      <c r="I64" s="290"/>
      <c r="J64" s="291"/>
      <c r="M64" s="138"/>
      <c r="N64" s="139"/>
      <c r="P64" s="135"/>
      <c r="Q64" s="138"/>
      <c r="R64" s="288"/>
      <c r="S64" s="290"/>
      <c r="T64" s="290"/>
      <c r="U64" s="290"/>
      <c r="V64" s="290"/>
      <c r="W64" s="290"/>
      <c r="X64" s="290"/>
      <c r="Y64" s="291"/>
      <c r="AB64" s="138"/>
      <c r="AC64" s="139"/>
    </row>
    <row r="65" spans="1:29" ht="9.75" customHeight="1">
      <c r="A65" s="135"/>
      <c r="B65" s="138"/>
      <c r="C65" s="288"/>
      <c r="D65" s="290"/>
      <c r="E65" s="290"/>
      <c r="F65" s="290"/>
      <c r="G65" s="290"/>
      <c r="H65" s="290"/>
      <c r="I65" s="290"/>
      <c r="J65" s="291"/>
      <c r="L65" s="136"/>
      <c r="M65" s="1" t="s">
        <v>107</v>
      </c>
      <c r="N65" s="141"/>
      <c r="P65" s="135"/>
      <c r="Q65" s="138"/>
      <c r="R65" s="288"/>
      <c r="S65" s="290"/>
      <c r="T65" s="290"/>
      <c r="U65" s="290"/>
      <c r="V65" s="290"/>
      <c r="W65" s="290"/>
      <c r="X65" s="290"/>
      <c r="Y65" s="291"/>
      <c r="AA65" s="136"/>
      <c r="AB65" s="1" t="s">
        <v>107</v>
      </c>
      <c r="AC65" s="141"/>
    </row>
    <row r="66" spans="1:29" ht="4.5" customHeight="1">
      <c r="A66" s="135"/>
      <c r="B66" s="138"/>
      <c r="C66" s="288"/>
      <c r="D66" s="290"/>
      <c r="E66" s="290"/>
      <c r="F66" s="290"/>
      <c r="G66" s="290"/>
      <c r="H66" s="290"/>
      <c r="I66" s="290"/>
      <c r="J66" s="291"/>
      <c r="M66" s="138"/>
      <c r="N66" s="139"/>
      <c r="P66" s="135"/>
      <c r="Q66" s="138"/>
      <c r="R66" s="288"/>
      <c r="S66" s="290"/>
      <c r="T66" s="290"/>
      <c r="U66" s="290"/>
      <c r="V66" s="290"/>
      <c r="W66" s="290"/>
      <c r="X66" s="290"/>
      <c r="Y66" s="291"/>
      <c r="AB66" s="138"/>
      <c r="AC66" s="139"/>
    </row>
    <row r="67" spans="1:29" ht="9.75" customHeight="1">
      <c r="A67" s="135"/>
      <c r="B67" s="138"/>
      <c r="C67" s="288"/>
      <c r="D67" s="290"/>
      <c r="E67" s="290"/>
      <c r="F67" s="290"/>
      <c r="G67" s="290"/>
      <c r="H67" s="290"/>
      <c r="I67" s="290"/>
      <c r="J67" s="291"/>
      <c r="L67" s="142"/>
      <c r="M67" s="1" t="s">
        <v>107</v>
      </c>
      <c r="N67" s="141"/>
      <c r="P67" s="135"/>
      <c r="Q67" s="138"/>
      <c r="R67" s="288"/>
      <c r="S67" s="290"/>
      <c r="T67" s="290"/>
      <c r="U67" s="290"/>
      <c r="V67" s="290"/>
      <c r="W67" s="290"/>
      <c r="X67" s="290"/>
      <c r="Y67" s="291"/>
      <c r="AA67" s="142"/>
      <c r="AB67" s="1" t="s">
        <v>107</v>
      </c>
      <c r="AC67" s="141"/>
    </row>
    <row r="68" spans="1:29" ht="4.5" customHeight="1">
      <c r="A68" s="97"/>
      <c r="B68" s="98"/>
      <c r="C68" s="98"/>
      <c r="D68" s="98"/>
      <c r="E68" s="98"/>
      <c r="F68" s="98"/>
      <c r="G68" s="98"/>
      <c r="H68" s="98"/>
      <c r="I68" s="98"/>
      <c r="J68" s="139"/>
      <c r="L68" s="96"/>
      <c r="M68" s="143"/>
      <c r="N68" s="141"/>
      <c r="P68" s="97"/>
      <c r="Q68" s="98"/>
      <c r="R68" s="98"/>
      <c r="S68" s="98"/>
      <c r="T68" s="98"/>
      <c r="U68" s="98"/>
      <c r="V68" s="98"/>
      <c r="W68" s="98"/>
      <c r="X68" s="98"/>
      <c r="Y68" s="139"/>
      <c r="AA68" s="96"/>
      <c r="AB68" s="143"/>
      <c r="AC68" s="141"/>
    </row>
    <row r="69" spans="1:29" ht="12.75" customHeight="1">
      <c r="A69" s="95"/>
      <c r="B69" s="96"/>
      <c r="C69" s="96"/>
      <c r="D69" s="140" t="s">
        <v>108</v>
      </c>
      <c r="E69" s="96"/>
      <c r="F69" s="140"/>
      <c r="G69" s="140"/>
      <c r="H69" s="96"/>
      <c r="I69" s="96"/>
      <c r="J69" s="131"/>
      <c r="K69" s="96"/>
      <c r="L69" s="96"/>
      <c r="M69" s="96"/>
      <c r="N69" s="131"/>
      <c r="P69" s="95"/>
      <c r="Q69" s="96"/>
      <c r="R69" s="96"/>
      <c r="S69" s="140" t="s">
        <v>108</v>
      </c>
      <c r="T69" s="96"/>
      <c r="U69" s="140"/>
      <c r="V69" s="140"/>
      <c r="W69" s="96"/>
      <c r="X69" s="96"/>
      <c r="Y69" s="131"/>
      <c r="Z69" s="96"/>
      <c r="AA69" s="96"/>
      <c r="AB69" s="96"/>
      <c r="AC69" s="131"/>
    </row>
    <row r="70" spans="1:29" ht="4.5" customHeight="1">
      <c r="A70" s="135"/>
      <c r="B70" s="138"/>
      <c r="C70" s="138"/>
      <c r="D70" s="138"/>
      <c r="E70" s="138"/>
      <c r="F70" s="138"/>
      <c r="G70" s="138"/>
      <c r="H70" s="138"/>
      <c r="I70" s="138"/>
      <c r="J70" s="139"/>
      <c r="K70" s="138"/>
      <c r="L70" s="138"/>
      <c r="M70" s="138"/>
      <c r="N70" s="139"/>
      <c r="P70" s="135"/>
      <c r="Q70" s="138"/>
      <c r="R70" s="138"/>
      <c r="S70" s="138"/>
      <c r="T70" s="138"/>
      <c r="U70" s="138"/>
      <c r="V70" s="138"/>
      <c r="W70" s="138"/>
      <c r="X70" s="138"/>
      <c r="Y70" s="139"/>
      <c r="Z70" s="138"/>
      <c r="AA70" s="138"/>
      <c r="AB70" s="138"/>
      <c r="AC70" s="139"/>
    </row>
    <row r="71" spans="1:29" ht="9.75" customHeight="1">
      <c r="A71" s="135"/>
      <c r="B71" s="138"/>
      <c r="C71" s="138"/>
      <c r="D71" s="292"/>
      <c r="E71" s="293"/>
      <c r="F71" s="293"/>
      <c r="G71" s="293"/>
      <c r="H71" s="293"/>
      <c r="I71" s="293"/>
      <c r="J71" s="294"/>
      <c r="K71" s="138"/>
      <c r="L71" s="136"/>
      <c r="M71" s="1" t="s">
        <v>106</v>
      </c>
      <c r="N71" s="141"/>
      <c r="P71" s="135"/>
      <c r="Q71" s="138"/>
      <c r="R71" s="138"/>
      <c r="S71" s="292"/>
      <c r="T71" s="293"/>
      <c r="U71" s="293"/>
      <c r="V71" s="293"/>
      <c r="W71" s="293"/>
      <c r="X71" s="293"/>
      <c r="Y71" s="294"/>
      <c r="Z71" s="138"/>
      <c r="AA71" s="136"/>
      <c r="AB71" s="1" t="s">
        <v>106</v>
      </c>
      <c r="AC71" s="141"/>
    </row>
    <row r="72" spans="1:29" ht="4.5" customHeight="1">
      <c r="A72" s="135"/>
      <c r="B72" s="138"/>
      <c r="C72" s="138"/>
      <c r="D72" s="293"/>
      <c r="E72" s="293"/>
      <c r="F72" s="293"/>
      <c r="G72" s="293"/>
      <c r="H72" s="293"/>
      <c r="I72" s="293"/>
      <c r="J72" s="294"/>
      <c r="K72" s="138"/>
      <c r="L72" s="138"/>
      <c r="M72" s="138"/>
      <c r="N72" s="139"/>
      <c r="P72" s="135"/>
      <c r="Q72" s="138"/>
      <c r="R72" s="138"/>
      <c r="S72" s="293"/>
      <c r="T72" s="293"/>
      <c r="U72" s="293"/>
      <c r="V72" s="293"/>
      <c r="W72" s="293"/>
      <c r="X72" s="293"/>
      <c r="Y72" s="294"/>
      <c r="Z72" s="138"/>
      <c r="AA72" s="138"/>
      <c r="AB72" s="138"/>
      <c r="AC72" s="139"/>
    </row>
    <row r="73" spans="1:29" ht="9.75" customHeight="1">
      <c r="A73" s="135"/>
      <c r="B73" s="138"/>
      <c r="C73" s="138"/>
      <c r="D73" s="293"/>
      <c r="E73" s="293"/>
      <c r="F73" s="293"/>
      <c r="G73" s="293"/>
      <c r="H73" s="293"/>
      <c r="I73" s="293"/>
      <c r="J73" s="294"/>
      <c r="K73" s="138"/>
      <c r="L73" s="136"/>
      <c r="M73" s="1" t="s">
        <v>109</v>
      </c>
      <c r="N73" s="141"/>
      <c r="P73" s="135"/>
      <c r="Q73" s="138"/>
      <c r="R73" s="138"/>
      <c r="S73" s="293"/>
      <c r="T73" s="293"/>
      <c r="U73" s="293"/>
      <c r="V73" s="293"/>
      <c r="W73" s="293"/>
      <c r="X73" s="293"/>
      <c r="Y73" s="294"/>
      <c r="Z73" s="138"/>
      <c r="AA73" s="136"/>
      <c r="AB73" s="1" t="s">
        <v>109</v>
      </c>
      <c r="AC73" s="141"/>
    </row>
    <row r="74" spans="1:29" ht="4.5" customHeight="1">
      <c r="A74" s="97"/>
      <c r="B74" s="98"/>
      <c r="C74" s="98"/>
      <c r="D74" s="98"/>
      <c r="E74" s="98"/>
      <c r="F74" s="98"/>
      <c r="G74" s="98"/>
      <c r="H74" s="98"/>
      <c r="I74" s="98"/>
      <c r="J74" s="144"/>
      <c r="K74" s="98"/>
      <c r="L74" s="98"/>
      <c r="M74" s="98"/>
      <c r="N74" s="139"/>
      <c r="P74" s="97"/>
      <c r="Q74" s="98"/>
      <c r="R74" s="98"/>
      <c r="S74" s="98"/>
      <c r="T74" s="98"/>
      <c r="U74" s="98"/>
      <c r="V74" s="98"/>
      <c r="W74" s="98"/>
      <c r="X74" s="98"/>
      <c r="Y74" s="144"/>
      <c r="Z74" s="98"/>
      <c r="AA74" s="98"/>
      <c r="AB74" s="98"/>
      <c r="AC74" s="139"/>
    </row>
    <row r="75" spans="13:29" ht="4.5" customHeight="1">
      <c r="M75" s="138"/>
      <c r="N75" s="63"/>
      <c r="AB75" s="138"/>
      <c r="AC75" s="63"/>
    </row>
    <row r="76" spans="1:29" ht="4.5" customHeight="1">
      <c r="A76" s="95"/>
      <c r="B76" s="96"/>
      <c r="C76" s="96"/>
      <c r="D76" s="96"/>
      <c r="E76" s="96"/>
      <c r="F76" s="96"/>
      <c r="G76" s="96"/>
      <c r="H76" s="96"/>
      <c r="I76" s="96"/>
      <c r="J76" s="96"/>
      <c r="K76" s="96"/>
      <c r="L76" s="96"/>
      <c r="M76" s="96"/>
      <c r="N76" s="139"/>
      <c r="P76" s="95"/>
      <c r="Q76" s="96"/>
      <c r="R76" s="96"/>
      <c r="S76" s="96"/>
      <c r="T76" s="96"/>
      <c r="U76" s="96"/>
      <c r="V76" s="96"/>
      <c r="W76" s="96"/>
      <c r="X76" s="96"/>
      <c r="Y76" s="96"/>
      <c r="Z76" s="96"/>
      <c r="AA76" s="96"/>
      <c r="AB76" s="96"/>
      <c r="AC76" s="139"/>
    </row>
    <row r="77" spans="1:29" ht="9.75" customHeight="1">
      <c r="A77" s="135"/>
      <c r="B77" s="136"/>
      <c r="C77" s="137" t="s">
        <v>101</v>
      </c>
      <c r="D77" s="137"/>
      <c r="E77" s="136"/>
      <c r="F77" s="137" t="s">
        <v>102</v>
      </c>
      <c r="G77" s="137"/>
      <c r="H77" s="136"/>
      <c r="I77" s="137" t="s">
        <v>103</v>
      </c>
      <c r="J77" s="137"/>
      <c r="K77" s="137"/>
      <c r="M77" s="138"/>
      <c r="N77" s="139"/>
      <c r="P77" s="135"/>
      <c r="Q77" s="136"/>
      <c r="R77" s="137" t="s">
        <v>101</v>
      </c>
      <c r="S77" s="137"/>
      <c r="T77" s="136"/>
      <c r="U77" s="137" t="s">
        <v>102</v>
      </c>
      <c r="V77" s="137"/>
      <c r="W77" s="136"/>
      <c r="X77" s="137" t="s">
        <v>103</v>
      </c>
      <c r="Y77" s="137"/>
      <c r="Z77" s="137"/>
      <c r="AB77" s="138"/>
      <c r="AC77" s="139"/>
    </row>
    <row r="78" spans="1:29" ht="4.5" customHeight="1">
      <c r="A78" s="135"/>
      <c r="M78" s="138"/>
      <c r="N78" s="139"/>
      <c r="P78" s="135"/>
      <c r="AB78" s="138"/>
      <c r="AC78" s="139"/>
    </row>
    <row r="79" spans="1:29" ht="12.75" customHeight="1">
      <c r="A79" s="95"/>
      <c r="B79" s="96"/>
      <c r="C79" s="140" t="s">
        <v>104</v>
      </c>
      <c r="D79" s="140" t="s">
        <v>110</v>
      </c>
      <c r="E79" s="96"/>
      <c r="F79" s="140"/>
      <c r="G79" s="140"/>
      <c r="H79" s="96"/>
      <c r="I79" s="96"/>
      <c r="J79" s="131"/>
      <c r="M79" s="138"/>
      <c r="N79" s="139"/>
      <c r="P79" s="95"/>
      <c r="Q79" s="96"/>
      <c r="R79" s="140" t="s">
        <v>104</v>
      </c>
      <c r="S79" s="140" t="s">
        <v>110</v>
      </c>
      <c r="T79" s="96"/>
      <c r="U79" s="140"/>
      <c r="V79" s="140"/>
      <c r="W79" s="96"/>
      <c r="X79" s="96"/>
      <c r="Y79" s="131"/>
      <c r="AB79" s="138"/>
      <c r="AC79" s="139"/>
    </row>
    <row r="80" spans="1:29" ht="4.5" customHeight="1">
      <c r="A80" s="135"/>
      <c r="B80" s="138"/>
      <c r="C80" s="1"/>
      <c r="D80" s="1"/>
      <c r="E80" s="138"/>
      <c r="F80" s="1"/>
      <c r="G80" s="1"/>
      <c r="H80" s="138"/>
      <c r="I80" s="138"/>
      <c r="J80" s="139"/>
      <c r="M80" s="138"/>
      <c r="N80" s="139"/>
      <c r="P80" s="135"/>
      <c r="Q80" s="138"/>
      <c r="R80" s="1"/>
      <c r="S80" s="1"/>
      <c r="T80" s="138"/>
      <c r="U80" s="1"/>
      <c r="V80" s="1"/>
      <c r="W80" s="138"/>
      <c r="X80" s="138"/>
      <c r="Y80" s="139"/>
      <c r="AB80" s="138"/>
      <c r="AC80" s="139"/>
    </row>
    <row r="81" spans="1:29" ht="9.75" customHeight="1">
      <c r="A81" s="135"/>
      <c r="B81" s="138"/>
      <c r="C81" s="287">
        <f>Raster!AN9</f>
        <v>81</v>
      </c>
      <c r="D81" s="289" t="str">
        <f>Raster!AO9</f>
        <v>Engler, Linus</v>
      </c>
      <c r="E81" s="290"/>
      <c r="F81" s="290"/>
      <c r="G81" s="290"/>
      <c r="H81" s="290"/>
      <c r="I81" s="290"/>
      <c r="J81" s="291"/>
      <c r="L81" s="136"/>
      <c r="M81" s="1" t="s">
        <v>106</v>
      </c>
      <c r="N81" s="141"/>
      <c r="P81" s="135"/>
      <c r="Q81" s="138"/>
      <c r="R81" s="287">
        <f>Raster!AN10</f>
        <v>86</v>
      </c>
      <c r="S81" s="289" t="str">
        <f>Raster!AO10</f>
        <v>Kälberer, Chris</v>
      </c>
      <c r="T81" s="290"/>
      <c r="U81" s="290"/>
      <c r="V81" s="290"/>
      <c r="W81" s="290"/>
      <c r="X81" s="290"/>
      <c r="Y81" s="291"/>
      <c r="AA81" s="136"/>
      <c r="AB81" s="1" t="s">
        <v>106</v>
      </c>
      <c r="AC81" s="141"/>
    </row>
    <row r="82" spans="1:29" ht="4.5" customHeight="1">
      <c r="A82" s="135"/>
      <c r="B82" s="138"/>
      <c r="C82" s="288"/>
      <c r="D82" s="290"/>
      <c r="E82" s="290"/>
      <c r="F82" s="290"/>
      <c r="G82" s="290"/>
      <c r="H82" s="290"/>
      <c r="I82" s="290"/>
      <c r="J82" s="291"/>
      <c r="M82" s="138"/>
      <c r="N82" s="139"/>
      <c r="P82" s="135"/>
      <c r="Q82" s="138"/>
      <c r="R82" s="288"/>
      <c r="S82" s="290"/>
      <c r="T82" s="290"/>
      <c r="U82" s="290"/>
      <c r="V82" s="290"/>
      <c r="W82" s="290"/>
      <c r="X82" s="290"/>
      <c r="Y82" s="291"/>
      <c r="AB82" s="138"/>
      <c r="AC82" s="139"/>
    </row>
    <row r="83" spans="1:29" ht="9.75" customHeight="1">
      <c r="A83" s="135"/>
      <c r="B83" s="138"/>
      <c r="C83" s="288"/>
      <c r="D83" s="290"/>
      <c r="E83" s="290"/>
      <c r="F83" s="290"/>
      <c r="G83" s="290"/>
      <c r="H83" s="290"/>
      <c r="I83" s="290"/>
      <c r="J83" s="291"/>
      <c r="L83" s="136"/>
      <c r="M83" s="1" t="s">
        <v>107</v>
      </c>
      <c r="N83" s="141"/>
      <c r="P83" s="135"/>
      <c r="Q83" s="138"/>
      <c r="R83" s="288"/>
      <c r="S83" s="290"/>
      <c r="T83" s="290"/>
      <c r="U83" s="290"/>
      <c r="V83" s="290"/>
      <c r="W83" s="290"/>
      <c r="X83" s="290"/>
      <c r="Y83" s="291"/>
      <c r="AA83" s="136"/>
      <c r="AB83" s="1" t="s">
        <v>107</v>
      </c>
      <c r="AC83" s="141"/>
    </row>
    <row r="84" spans="1:29" ht="4.5" customHeight="1">
      <c r="A84" s="135"/>
      <c r="B84" s="138"/>
      <c r="C84" s="288"/>
      <c r="D84" s="290"/>
      <c r="E84" s="290"/>
      <c r="F84" s="290"/>
      <c r="G84" s="290"/>
      <c r="H84" s="290"/>
      <c r="I84" s="290"/>
      <c r="J84" s="291"/>
      <c r="M84" s="138"/>
      <c r="N84" s="139"/>
      <c r="P84" s="135"/>
      <c r="Q84" s="138"/>
      <c r="R84" s="288"/>
      <c r="S84" s="290"/>
      <c r="T84" s="290"/>
      <c r="U84" s="290"/>
      <c r="V84" s="290"/>
      <c r="W84" s="290"/>
      <c r="X84" s="290"/>
      <c r="Y84" s="291"/>
      <c r="AB84" s="138"/>
      <c r="AC84" s="139"/>
    </row>
    <row r="85" spans="1:29" ht="9.75" customHeight="1">
      <c r="A85" s="135"/>
      <c r="B85" s="138"/>
      <c r="C85" s="288"/>
      <c r="D85" s="290"/>
      <c r="E85" s="290"/>
      <c r="F85" s="290"/>
      <c r="G85" s="290"/>
      <c r="H85" s="290"/>
      <c r="I85" s="290"/>
      <c r="J85" s="291"/>
      <c r="L85" s="142"/>
      <c r="M85" s="1" t="s">
        <v>107</v>
      </c>
      <c r="N85" s="141"/>
      <c r="P85" s="135"/>
      <c r="Q85" s="138"/>
      <c r="R85" s="288"/>
      <c r="S85" s="290"/>
      <c r="T85" s="290"/>
      <c r="U85" s="290"/>
      <c r="V85" s="290"/>
      <c r="W85" s="290"/>
      <c r="X85" s="290"/>
      <c r="Y85" s="291"/>
      <c r="AA85" s="142"/>
      <c r="AB85" s="1" t="s">
        <v>107</v>
      </c>
      <c r="AC85" s="141"/>
    </row>
    <row r="86" spans="1:29" ht="4.5" customHeight="1">
      <c r="A86" s="97"/>
      <c r="B86" s="98"/>
      <c r="C86" s="98"/>
      <c r="D86" s="98"/>
      <c r="E86" s="98"/>
      <c r="F86" s="98"/>
      <c r="G86" s="98"/>
      <c r="H86" s="98"/>
      <c r="I86" s="98"/>
      <c r="J86" s="139"/>
      <c r="L86" s="96"/>
      <c r="M86" s="143"/>
      <c r="N86" s="141"/>
      <c r="P86" s="97"/>
      <c r="Q86" s="98"/>
      <c r="R86" s="98"/>
      <c r="S86" s="98"/>
      <c r="T86" s="98"/>
      <c r="U86" s="98"/>
      <c r="V86" s="98"/>
      <c r="W86" s="98"/>
      <c r="X86" s="98"/>
      <c r="Y86" s="139"/>
      <c r="AA86" s="96"/>
      <c r="AB86" s="143"/>
      <c r="AC86" s="141"/>
    </row>
    <row r="87" spans="1:29" ht="12.75" customHeight="1">
      <c r="A87" s="95"/>
      <c r="B87" s="96"/>
      <c r="C87" s="96"/>
      <c r="D87" s="140" t="s">
        <v>108</v>
      </c>
      <c r="E87" s="96"/>
      <c r="F87" s="140"/>
      <c r="G87" s="140"/>
      <c r="H87" s="96"/>
      <c r="I87" s="96"/>
      <c r="J87" s="131"/>
      <c r="K87" s="96"/>
      <c r="L87" s="96"/>
      <c r="M87" s="96"/>
      <c r="N87" s="131"/>
      <c r="P87" s="95"/>
      <c r="Q87" s="96"/>
      <c r="R87" s="96"/>
      <c r="S87" s="140" t="s">
        <v>108</v>
      </c>
      <c r="T87" s="96"/>
      <c r="U87" s="140"/>
      <c r="V87" s="140"/>
      <c r="W87" s="96"/>
      <c r="X87" s="96"/>
      <c r="Y87" s="131"/>
      <c r="Z87" s="96"/>
      <c r="AA87" s="96"/>
      <c r="AB87" s="96"/>
      <c r="AC87" s="131"/>
    </row>
    <row r="88" spans="1:29" ht="4.5" customHeight="1">
      <c r="A88" s="135"/>
      <c r="B88" s="138"/>
      <c r="C88" s="138"/>
      <c r="D88" s="138"/>
      <c r="E88" s="138"/>
      <c r="F88" s="138"/>
      <c r="G88" s="138"/>
      <c r="H88" s="138"/>
      <c r="I88" s="138"/>
      <c r="J88" s="139"/>
      <c r="K88" s="138"/>
      <c r="L88" s="138"/>
      <c r="M88" s="138"/>
      <c r="N88" s="139"/>
      <c r="P88" s="135"/>
      <c r="Q88" s="138"/>
      <c r="R88" s="138"/>
      <c r="S88" s="138"/>
      <c r="T88" s="138"/>
      <c r="U88" s="138"/>
      <c r="V88" s="138"/>
      <c r="W88" s="138"/>
      <c r="X88" s="138"/>
      <c r="Y88" s="139"/>
      <c r="Z88" s="138"/>
      <c r="AA88" s="138"/>
      <c r="AB88" s="138"/>
      <c r="AC88" s="139"/>
    </row>
    <row r="89" spans="1:29" ht="9.75" customHeight="1">
      <c r="A89" s="135"/>
      <c r="B89" s="138"/>
      <c r="C89" s="138"/>
      <c r="D89" s="292"/>
      <c r="E89" s="293"/>
      <c r="F89" s="293"/>
      <c r="G89" s="293"/>
      <c r="H89" s="293"/>
      <c r="I89" s="293"/>
      <c r="J89" s="294"/>
      <c r="K89" s="138"/>
      <c r="L89" s="136"/>
      <c r="M89" s="1" t="s">
        <v>106</v>
      </c>
      <c r="N89" s="141"/>
      <c r="P89" s="135"/>
      <c r="Q89" s="138"/>
      <c r="R89" s="138"/>
      <c r="S89" s="292"/>
      <c r="T89" s="293"/>
      <c r="U89" s="293"/>
      <c r="V89" s="293"/>
      <c r="W89" s="293"/>
      <c r="X89" s="293"/>
      <c r="Y89" s="294"/>
      <c r="Z89" s="138"/>
      <c r="AA89" s="136"/>
      <c r="AB89" s="1" t="s">
        <v>106</v>
      </c>
      <c r="AC89" s="141"/>
    </row>
    <row r="90" spans="1:29" ht="4.5" customHeight="1">
      <c r="A90" s="135"/>
      <c r="B90" s="138"/>
      <c r="C90" s="138"/>
      <c r="D90" s="293"/>
      <c r="E90" s="293"/>
      <c r="F90" s="293"/>
      <c r="G90" s="293"/>
      <c r="H90" s="293"/>
      <c r="I90" s="293"/>
      <c r="J90" s="294"/>
      <c r="K90" s="138"/>
      <c r="L90" s="138"/>
      <c r="M90" s="138"/>
      <c r="N90" s="139"/>
      <c r="P90" s="135"/>
      <c r="Q90" s="138"/>
      <c r="R90" s="138"/>
      <c r="S90" s="293"/>
      <c r="T90" s="293"/>
      <c r="U90" s="293"/>
      <c r="V90" s="293"/>
      <c r="W90" s="293"/>
      <c r="X90" s="293"/>
      <c r="Y90" s="294"/>
      <c r="Z90" s="138"/>
      <c r="AA90" s="138"/>
      <c r="AB90" s="138"/>
      <c r="AC90" s="139"/>
    </row>
    <row r="91" spans="1:29" ht="9.75" customHeight="1">
      <c r="A91" s="135"/>
      <c r="B91" s="138"/>
      <c r="C91" s="138"/>
      <c r="D91" s="293"/>
      <c r="E91" s="293"/>
      <c r="F91" s="293"/>
      <c r="G91" s="293"/>
      <c r="H91" s="293"/>
      <c r="I91" s="293"/>
      <c r="J91" s="294"/>
      <c r="K91" s="138"/>
      <c r="L91" s="136"/>
      <c r="M91" s="1" t="s">
        <v>109</v>
      </c>
      <c r="N91" s="141"/>
      <c r="P91" s="135"/>
      <c r="Q91" s="138"/>
      <c r="R91" s="138"/>
      <c r="S91" s="293"/>
      <c r="T91" s="293"/>
      <c r="U91" s="293"/>
      <c r="V91" s="293"/>
      <c r="W91" s="293"/>
      <c r="X91" s="293"/>
      <c r="Y91" s="294"/>
      <c r="Z91" s="138"/>
      <c r="AA91" s="136"/>
      <c r="AB91" s="1" t="s">
        <v>109</v>
      </c>
      <c r="AC91" s="141"/>
    </row>
    <row r="92" spans="1:29" ht="4.5" customHeight="1">
      <c r="A92" s="97"/>
      <c r="B92" s="98"/>
      <c r="C92" s="98"/>
      <c r="D92" s="98"/>
      <c r="E92" s="98"/>
      <c r="F92" s="98"/>
      <c r="G92" s="98"/>
      <c r="H92" s="98"/>
      <c r="I92" s="98"/>
      <c r="J92" s="144"/>
      <c r="K92" s="98"/>
      <c r="L92" s="98"/>
      <c r="M92" s="98"/>
      <c r="N92" s="144"/>
      <c r="P92" s="97"/>
      <c r="Q92" s="98"/>
      <c r="R92" s="98"/>
      <c r="S92" s="98"/>
      <c r="T92" s="98"/>
      <c r="U92" s="98"/>
      <c r="V92" s="98"/>
      <c r="W92" s="98"/>
      <c r="X92" s="98"/>
      <c r="Y92" s="144"/>
      <c r="Z92" s="98"/>
      <c r="AA92" s="98"/>
      <c r="AB92" s="98"/>
      <c r="AC92" s="144"/>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301" t="s">
        <v>111</v>
      </c>
      <c r="Q94" s="302"/>
      <c r="R94" s="303"/>
      <c r="S94" s="145" t="s">
        <v>64</v>
      </c>
      <c r="T94" s="146"/>
      <c r="U94" s="146"/>
      <c r="V94" s="146"/>
      <c r="W94" s="146"/>
      <c r="X94" s="146"/>
      <c r="Y94" s="146"/>
      <c r="Z94" s="146"/>
      <c r="AA94" s="146"/>
      <c r="AB94" s="146"/>
      <c r="AC94" s="14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4"/>
      <c r="Q95" s="305"/>
      <c r="R95" s="306"/>
      <c r="S95" s="148" t="s">
        <v>66</v>
      </c>
      <c r="T95" s="149" t="s">
        <v>67</v>
      </c>
      <c r="U95" s="147"/>
      <c r="V95" s="150" t="s">
        <v>68</v>
      </c>
      <c r="W95" s="149" t="s">
        <v>69</v>
      </c>
      <c r="X95" s="151"/>
      <c r="Y95" s="150" t="s">
        <v>70</v>
      </c>
      <c r="Z95" s="149" t="s">
        <v>112</v>
      </c>
      <c r="AA95" s="146"/>
      <c r="AB95" s="147"/>
      <c r="AC95" s="150" t="s">
        <v>113</v>
      </c>
    </row>
    <row r="96" spans="1:29" ht="18" customHeight="1">
      <c r="A96" s="95"/>
      <c r="B96" s="152">
        <v>1</v>
      </c>
      <c r="C96" s="152"/>
      <c r="D96" s="142"/>
      <c r="E96" s="96"/>
      <c r="F96" s="131"/>
      <c r="G96" s="131"/>
      <c r="H96" s="96"/>
      <c r="I96" s="131"/>
      <c r="J96" s="131"/>
      <c r="K96" s="153"/>
      <c r="L96" s="153"/>
      <c r="M96" s="154"/>
      <c r="N96" s="154"/>
      <c r="P96" s="95"/>
      <c r="Q96" s="152">
        <v>1</v>
      </c>
      <c r="R96" s="152"/>
      <c r="S96" s="142"/>
      <c r="T96" s="96"/>
      <c r="U96" s="131"/>
      <c r="V96" s="131"/>
      <c r="W96" s="96"/>
      <c r="X96" s="131"/>
      <c r="Y96" s="131"/>
      <c r="Z96" s="153"/>
      <c r="AA96" s="153"/>
      <c r="AB96" s="154"/>
      <c r="AC96" s="154"/>
    </row>
    <row r="97" spans="1:29" ht="18" customHeight="1">
      <c r="A97" s="155"/>
      <c r="B97" s="156">
        <v>2</v>
      </c>
      <c r="C97" s="156"/>
      <c r="D97" s="136"/>
      <c r="E97" s="63"/>
      <c r="F97" s="157"/>
      <c r="G97" s="157"/>
      <c r="H97" s="63"/>
      <c r="I97" s="157"/>
      <c r="J97" s="157"/>
      <c r="K97" s="158"/>
      <c r="L97" s="158"/>
      <c r="M97" s="159"/>
      <c r="N97" s="159"/>
      <c r="P97" s="155"/>
      <c r="Q97" s="156">
        <v>2</v>
      </c>
      <c r="R97" s="156"/>
      <c r="S97" s="136"/>
      <c r="T97" s="63"/>
      <c r="U97" s="157"/>
      <c r="V97" s="157"/>
      <c r="W97" s="63"/>
      <c r="X97" s="157"/>
      <c r="Y97" s="157"/>
      <c r="Z97" s="158"/>
      <c r="AA97" s="158"/>
      <c r="AB97" s="159"/>
      <c r="AC97" s="159"/>
    </row>
    <row r="98" spans="1:29" ht="9" customHeight="1">
      <c r="A98" s="96"/>
      <c r="B98" s="96"/>
      <c r="C98" s="96"/>
      <c r="D98" s="96"/>
      <c r="E98" s="96"/>
      <c r="F98" s="96"/>
      <c r="G98" s="96"/>
      <c r="H98" s="96"/>
      <c r="I98" s="96"/>
      <c r="J98" s="96"/>
      <c r="K98" s="96"/>
      <c r="L98" s="96"/>
      <c r="M98" s="96"/>
      <c r="N98" s="96"/>
      <c r="P98" s="96"/>
      <c r="Q98" s="96"/>
      <c r="R98" s="96"/>
      <c r="S98" s="96"/>
      <c r="T98" s="96"/>
      <c r="U98" s="96"/>
      <c r="V98" s="96"/>
      <c r="W98" s="96"/>
      <c r="X98" s="96"/>
      <c r="Y98" s="96"/>
      <c r="Z98" s="96"/>
      <c r="AA98" s="96"/>
      <c r="AB98" s="96"/>
      <c r="AC98" s="96"/>
    </row>
    <row r="99" spans="2:29" ht="18" customHeight="1">
      <c r="B99" s="160" t="s">
        <v>114</v>
      </c>
      <c r="D99" s="161"/>
      <c r="E99" s="161"/>
      <c r="F99" s="161"/>
      <c r="G99" s="161"/>
      <c r="I99" s="160" t="s">
        <v>115</v>
      </c>
      <c r="J99" s="161"/>
      <c r="K99" s="162" t="s">
        <v>48</v>
      </c>
      <c r="L99" s="161"/>
      <c r="M99" s="161"/>
      <c r="N99" s="162" t="s">
        <v>116</v>
      </c>
      <c r="Q99" s="160" t="s">
        <v>114</v>
      </c>
      <c r="S99" s="161"/>
      <c r="T99" s="161"/>
      <c r="U99" s="161"/>
      <c r="V99" s="161"/>
      <c r="X99" s="160" t="s">
        <v>115</v>
      </c>
      <c r="Y99" s="161"/>
      <c r="Z99" s="162" t="s">
        <v>48</v>
      </c>
      <c r="AA99" s="161"/>
      <c r="AB99" s="161"/>
      <c r="AC99" s="162" t="s">
        <v>116</v>
      </c>
    </row>
    <row r="100" ht="9.75" customHeight="1"/>
    <row r="101" spans="1:29" ht="9.75" customHeight="1">
      <c r="A101" s="163" t="s">
        <v>117</v>
      </c>
      <c r="B101" s="146"/>
      <c r="C101" s="146"/>
      <c r="D101" s="146"/>
      <c r="E101" s="146"/>
      <c r="F101" s="146"/>
      <c r="G101" s="146"/>
      <c r="H101" s="164" t="s">
        <v>118</v>
      </c>
      <c r="I101" s="146"/>
      <c r="J101" s="146"/>
      <c r="K101" s="146"/>
      <c r="L101" s="146"/>
      <c r="M101" s="146"/>
      <c r="N101" s="147"/>
      <c r="P101" s="163" t="s">
        <v>117</v>
      </c>
      <c r="Q101" s="146"/>
      <c r="R101" s="146"/>
      <c r="S101" s="146"/>
      <c r="T101" s="146"/>
      <c r="U101" s="146"/>
      <c r="V101" s="146"/>
      <c r="W101" s="164" t="s">
        <v>118</v>
      </c>
      <c r="X101" s="146"/>
      <c r="Y101" s="146"/>
      <c r="Z101" s="146"/>
      <c r="AA101" s="146"/>
      <c r="AB101" s="146"/>
      <c r="AC101" s="147"/>
    </row>
    <row r="102" spans="1:29" ht="15.75" customHeight="1">
      <c r="A102" s="165"/>
      <c r="B102" s="298"/>
      <c r="C102" s="299"/>
      <c r="D102" s="299"/>
      <c r="E102" s="299"/>
      <c r="F102" s="299"/>
      <c r="G102" s="300"/>
      <c r="H102" s="166"/>
      <c r="I102" s="138"/>
      <c r="J102" s="138"/>
      <c r="K102" s="138"/>
      <c r="L102" s="138"/>
      <c r="M102" s="138"/>
      <c r="N102" s="139"/>
      <c r="P102" s="165"/>
      <c r="Q102" s="298"/>
      <c r="R102" s="299"/>
      <c r="S102" s="299"/>
      <c r="T102" s="299"/>
      <c r="U102" s="299"/>
      <c r="V102" s="300"/>
      <c r="W102" s="166"/>
      <c r="X102" s="138"/>
      <c r="Y102" s="138"/>
      <c r="Z102" s="138"/>
      <c r="AA102" s="138"/>
      <c r="AB102" s="138"/>
      <c r="AC102" s="139"/>
    </row>
    <row r="103" spans="1:29" ht="9.75" customHeight="1">
      <c r="A103" s="167" t="s">
        <v>119</v>
      </c>
      <c r="B103" s="96"/>
      <c r="C103" s="96"/>
      <c r="D103" s="96"/>
      <c r="E103" s="96"/>
      <c r="F103" s="96"/>
      <c r="G103" s="131"/>
      <c r="H103" s="168" t="s">
        <v>120</v>
      </c>
      <c r="I103" s="63"/>
      <c r="J103" s="157"/>
      <c r="K103" s="63"/>
      <c r="L103" s="169" t="s">
        <v>121</v>
      </c>
      <c r="M103" s="63"/>
      <c r="N103" s="157"/>
      <c r="P103" s="167" t="s">
        <v>119</v>
      </c>
      <c r="Q103" s="96"/>
      <c r="R103" s="96"/>
      <c r="S103" s="96"/>
      <c r="T103" s="96"/>
      <c r="U103" s="96"/>
      <c r="V103" s="131"/>
      <c r="W103" s="168" t="s">
        <v>120</v>
      </c>
      <c r="X103" s="63"/>
      <c r="Y103" s="157"/>
      <c r="Z103" s="63"/>
      <c r="AA103" s="169" t="s">
        <v>121</v>
      </c>
      <c r="AB103" s="63"/>
      <c r="AC103" s="157"/>
    </row>
    <row r="104" spans="1:29" ht="19.5" customHeight="1">
      <c r="A104" s="97"/>
      <c r="B104" s="298"/>
      <c r="C104" s="299"/>
      <c r="D104" s="299"/>
      <c r="E104" s="299"/>
      <c r="F104" s="299"/>
      <c r="G104" s="300"/>
      <c r="H104" s="97"/>
      <c r="I104" s="98"/>
      <c r="J104" s="157"/>
      <c r="K104" s="98"/>
      <c r="L104" s="98"/>
      <c r="M104" s="98"/>
      <c r="N104" s="144"/>
      <c r="P104" s="97"/>
      <c r="Q104" s="298"/>
      <c r="R104" s="299"/>
      <c r="S104" s="299"/>
      <c r="T104" s="299"/>
      <c r="U104" s="299"/>
      <c r="V104" s="300"/>
      <c r="W104" s="97"/>
      <c r="X104" s="98"/>
      <c r="Y104" s="157"/>
      <c r="Z104" s="98"/>
      <c r="AA104" s="98"/>
      <c r="AB104" s="98"/>
      <c r="AC104" s="144"/>
    </row>
    <row r="105" spans="1:29" ht="12.75" customHeight="1">
      <c r="A105" t="str">
        <f>$A$52</f>
        <v>Offenburg</v>
      </c>
      <c r="M105" s="311">
        <f>$M$52</f>
        <v>40677</v>
      </c>
      <c r="N105" s="270"/>
      <c r="P105" t="str">
        <f>$A$52</f>
        <v>Offenburg</v>
      </c>
      <c r="AB105" s="311">
        <f>$M$52</f>
        <v>40677</v>
      </c>
      <c r="AC105" s="270">
        <f>M105</f>
        <v>40677</v>
      </c>
    </row>
    <row r="106" ht="12.75" customHeight="1"/>
    <row r="107" spans="1:29" ht="24" customHeight="1">
      <c r="A107" s="128" t="s">
        <v>132</v>
      </c>
      <c r="B107" s="129"/>
      <c r="C107" s="129"/>
      <c r="D107" s="129"/>
      <c r="E107" s="129"/>
      <c r="F107" s="129"/>
      <c r="G107" s="129"/>
      <c r="H107" s="129"/>
      <c r="I107" s="129"/>
      <c r="J107" s="129"/>
      <c r="K107" s="129"/>
      <c r="L107" s="129"/>
      <c r="M107" s="129"/>
      <c r="N107" s="129"/>
      <c r="P107" s="128" t="str">
        <f>A107</f>
        <v>Schiedrichterzettel - Endrunde 3</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tr">
        <f>$H$3</f>
        <v>Gruppe E</v>
      </c>
      <c r="I109" s="283"/>
      <c r="J109" s="283"/>
      <c r="K109" s="281"/>
      <c r="L109" s="282"/>
      <c r="M109" s="283"/>
      <c r="N109" s="281"/>
      <c r="P109" s="97"/>
      <c r="Q109" s="98"/>
      <c r="R109" s="284">
        <f>$C$3</f>
        <v>40677</v>
      </c>
      <c r="S109" s="281"/>
      <c r="T109" s="98"/>
      <c r="U109" s="280"/>
      <c r="V109" s="281"/>
      <c r="W109" s="282" t="str">
        <f>$H$3</f>
        <v>Gruppe E</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287">
        <f>Raster!AN7</f>
        <v>73</v>
      </c>
      <c r="D116" s="289" t="str">
        <f>Raster!AO7</f>
        <v>Eise, Tom</v>
      </c>
      <c r="E116" s="290"/>
      <c r="F116" s="290"/>
      <c r="G116" s="290"/>
      <c r="H116" s="290"/>
      <c r="I116" s="290"/>
      <c r="J116" s="291"/>
      <c r="L116" s="136"/>
      <c r="M116" s="1" t="s">
        <v>106</v>
      </c>
      <c r="N116" s="141"/>
      <c r="P116" s="135"/>
      <c r="Q116" s="138"/>
      <c r="R116" s="287">
        <f>Raster!AN9</f>
        <v>81</v>
      </c>
      <c r="S116" s="289" t="str">
        <f>Raster!AO9</f>
        <v>Engler, Linus</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Raster!AN8</f>
        <v>91</v>
      </c>
      <c r="D134" s="289" t="str">
        <f>Raster!AO8</f>
        <v>Blessing, David</v>
      </c>
      <c r="E134" s="290"/>
      <c r="F134" s="290"/>
      <c r="G134" s="290"/>
      <c r="H134" s="290"/>
      <c r="I134" s="290"/>
      <c r="J134" s="291"/>
      <c r="L134" s="136"/>
      <c r="M134" s="1" t="s">
        <v>106</v>
      </c>
      <c r="N134" s="141"/>
      <c r="P134" s="135"/>
      <c r="Q134" s="138"/>
      <c r="R134" s="287">
        <f>Raster!AN10</f>
        <v>86</v>
      </c>
      <c r="S134" s="289" t="str">
        <f>Raster!AO10</f>
        <v>Kälberer, Chris</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59" ht="12.75" customHeight="1"/>
    <row r="160" spans="1:29" ht="24" customHeight="1">
      <c r="A160" s="128" t="s">
        <v>133</v>
      </c>
      <c r="B160" s="129"/>
      <c r="C160" s="129"/>
      <c r="D160" s="129"/>
      <c r="E160" s="129"/>
      <c r="F160" s="129"/>
      <c r="G160" s="129"/>
      <c r="H160" s="129"/>
      <c r="I160" s="129"/>
      <c r="J160" s="129"/>
      <c r="K160" s="129"/>
      <c r="L160" s="129"/>
      <c r="M160" s="129"/>
      <c r="N160" s="129"/>
      <c r="P160" s="128" t="str">
        <f>A160</f>
        <v>Schiedrichterzettel - Endrunde 1</v>
      </c>
      <c r="Q160" s="129"/>
      <c r="R160" s="129"/>
      <c r="S160" s="129"/>
      <c r="T160" s="129"/>
      <c r="U160" s="129"/>
      <c r="V160" s="129"/>
      <c r="W160" s="129"/>
      <c r="X160" s="129"/>
      <c r="Y160" s="129"/>
      <c r="Z160" s="129"/>
      <c r="AA160" s="129"/>
      <c r="AB160" s="129"/>
      <c r="AC160" s="129"/>
    </row>
    <row r="161" spans="1:29" ht="15.75" customHeight="1">
      <c r="A161" s="130" t="s">
        <v>97</v>
      </c>
      <c r="B161" s="96"/>
      <c r="C161" s="96"/>
      <c r="D161" s="131"/>
      <c r="E161" s="132" t="s">
        <v>98</v>
      </c>
      <c r="F161" s="96"/>
      <c r="G161" s="131"/>
      <c r="H161" s="130" t="s">
        <v>99</v>
      </c>
      <c r="I161" s="96"/>
      <c r="J161" s="132"/>
      <c r="K161" s="131"/>
      <c r="L161" s="132" t="s">
        <v>100</v>
      </c>
      <c r="M161" s="96"/>
      <c r="N161" s="131"/>
      <c r="P161" s="130" t="s">
        <v>97</v>
      </c>
      <c r="Q161" s="96"/>
      <c r="R161" s="96"/>
      <c r="S161" s="131"/>
      <c r="T161" s="132" t="s">
        <v>98</v>
      </c>
      <c r="U161" s="96"/>
      <c r="V161" s="131"/>
      <c r="W161" s="130" t="s">
        <v>99</v>
      </c>
      <c r="X161" s="96"/>
      <c r="Y161" s="132"/>
      <c r="Z161" s="131"/>
      <c r="AA161" s="132" t="s">
        <v>100</v>
      </c>
      <c r="AB161" s="96"/>
      <c r="AC161" s="131"/>
    </row>
    <row r="162" spans="1:29" ht="18" customHeight="1">
      <c r="A162" s="97"/>
      <c r="B162" s="98"/>
      <c r="C162" s="284">
        <f>$C$3</f>
        <v>40677</v>
      </c>
      <c r="D162" s="281"/>
      <c r="E162" s="98"/>
      <c r="F162" s="280"/>
      <c r="G162" s="281"/>
      <c r="H162" s="282" t="str">
        <f>Raster!AO13</f>
        <v>Gruppe F</v>
      </c>
      <c r="I162" s="283"/>
      <c r="J162" s="283"/>
      <c r="K162" s="281"/>
      <c r="L162" s="282"/>
      <c r="M162" s="283"/>
      <c r="N162" s="281"/>
      <c r="P162" s="97"/>
      <c r="Q162" s="98"/>
      <c r="R162" s="284">
        <f>$C$3</f>
        <v>40677</v>
      </c>
      <c r="S162" s="281"/>
      <c r="T162" s="98"/>
      <c r="U162" s="280"/>
      <c r="V162" s="281"/>
      <c r="W162" s="282" t="str">
        <f>$H$162</f>
        <v>Gruppe F</v>
      </c>
      <c r="X162" s="283"/>
      <c r="Y162" s="283"/>
      <c r="Z162" s="281"/>
      <c r="AA162" s="282"/>
      <c r="AB162" s="283"/>
      <c r="AC162" s="281"/>
    </row>
    <row r="163" spans="1:29" ht="24.75" customHeight="1">
      <c r="A163" s="134"/>
      <c r="B163" s="133" t="str">
        <f>$B$4</f>
        <v>BaWü JG-RLT Top24</v>
      </c>
      <c r="L163" s="295" t="str">
        <f>$L$4</f>
        <v>Jungen U12</v>
      </c>
      <c r="M163" s="295"/>
      <c r="N163" s="295"/>
      <c r="P163" s="134"/>
      <c r="Q163" s="133" t="str">
        <f>$B$4</f>
        <v>BaWü JG-RLT Top24</v>
      </c>
      <c r="AA163" s="295" t="str">
        <f>$L$4</f>
        <v>Jungen U12</v>
      </c>
      <c r="AB163" s="295"/>
      <c r="AC163" s="295"/>
    </row>
    <row r="164" spans="1:29" ht="4.5" customHeight="1">
      <c r="A164" s="95"/>
      <c r="B164" s="96"/>
      <c r="C164" s="96"/>
      <c r="D164" s="96"/>
      <c r="E164" s="96"/>
      <c r="F164" s="96"/>
      <c r="G164" s="96"/>
      <c r="H164" s="96"/>
      <c r="I164" s="96"/>
      <c r="J164" s="96"/>
      <c r="K164" s="96"/>
      <c r="L164" s="96"/>
      <c r="M164" s="96"/>
      <c r="N164" s="131"/>
      <c r="P164" s="95"/>
      <c r="Q164" s="96"/>
      <c r="R164" s="96"/>
      <c r="S164" s="96"/>
      <c r="T164" s="96"/>
      <c r="U164" s="96"/>
      <c r="V164" s="96"/>
      <c r="W164" s="96"/>
      <c r="X164" s="96"/>
      <c r="Y164" s="96"/>
      <c r="Z164" s="96"/>
      <c r="AA164" s="96"/>
      <c r="AB164" s="96"/>
      <c r="AC164" s="131"/>
    </row>
    <row r="165" spans="1:29" ht="9.75" customHeight="1">
      <c r="A165" s="135"/>
      <c r="B165" s="136"/>
      <c r="C165" s="137" t="s">
        <v>101</v>
      </c>
      <c r="D165" s="137"/>
      <c r="E165" s="136"/>
      <c r="F165" s="137" t="s">
        <v>102</v>
      </c>
      <c r="G165" s="137"/>
      <c r="H165" s="136"/>
      <c r="I165" s="137" t="s">
        <v>103</v>
      </c>
      <c r="J165" s="137"/>
      <c r="K165" s="137"/>
      <c r="M165" s="138"/>
      <c r="N165" s="139"/>
      <c r="P165" s="135"/>
      <c r="Q165" s="136"/>
      <c r="R165" s="137" t="s">
        <v>101</v>
      </c>
      <c r="S165" s="137"/>
      <c r="T165" s="136"/>
      <c r="U165" s="137" t="s">
        <v>102</v>
      </c>
      <c r="V165" s="137"/>
      <c r="W165" s="136"/>
      <c r="X165" s="137" t="s">
        <v>103</v>
      </c>
      <c r="Y165" s="137"/>
      <c r="Z165" s="137"/>
      <c r="AB165" s="138"/>
      <c r="AC165" s="139"/>
    </row>
    <row r="166" spans="1:29" ht="4.5" customHeight="1">
      <c r="A166" s="135"/>
      <c r="M166" s="138"/>
      <c r="N166" s="139"/>
      <c r="P166" s="135"/>
      <c r="AB166" s="138"/>
      <c r="AC166" s="139"/>
    </row>
    <row r="167" spans="1:29" ht="12.75" customHeight="1">
      <c r="A167" s="95"/>
      <c r="B167" s="96"/>
      <c r="C167" s="140" t="s">
        <v>104</v>
      </c>
      <c r="D167" s="140" t="s">
        <v>105</v>
      </c>
      <c r="E167" s="96"/>
      <c r="F167" s="140"/>
      <c r="G167" s="140"/>
      <c r="H167" s="96"/>
      <c r="I167" s="96"/>
      <c r="J167" s="131"/>
      <c r="M167" s="138"/>
      <c r="N167" s="139"/>
      <c r="P167" s="95"/>
      <c r="Q167" s="96"/>
      <c r="R167" s="140" t="s">
        <v>104</v>
      </c>
      <c r="S167" s="140" t="s">
        <v>105</v>
      </c>
      <c r="T167" s="96"/>
      <c r="U167" s="140"/>
      <c r="V167" s="140"/>
      <c r="W167" s="96"/>
      <c r="X167" s="96"/>
      <c r="Y167" s="131"/>
      <c r="AB167" s="138"/>
      <c r="AC167" s="139"/>
    </row>
    <row r="168" spans="1:29" ht="4.5" customHeight="1">
      <c r="A168" s="135"/>
      <c r="B168" s="138"/>
      <c r="C168" s="1"/>
      <c r="D168" s="1"/>
      <c r="E168" s="138"/>
      <c r="F168" s="1"/>
      <c r="G168" s="1"/>
      <c r="H168" s="138"/>
      <c r="I168" s="138"/>
      <c r="J168" s="139"/>
      <c r="M168" s="138"/>
      <c r="N168" s="139"/>
      <c r="P168" s="135"/>
      <c r="Q168" s="138"/>
      <c r="R168" s="1"/>
      <c r="S168" s="1"/>
      <c r="T168" s="138"/>
      <c r="U168" s="1"/>
      <c r="V168" s="1"/>
      <c r="W168" s="138"/>
      <c r="X168" s="138"/>
      <c r="Y168" s="139"/>
      <c r="AB168" s="138"/>
      <c r="AC168" s="139"/>
    </row>
    <row r="169" spans="1:29" ht="9.75" customHeight="1">
      <c r="A169" s="135"/>
      <c r="B169" s="138"/>
      <c r="C169" s="287">
        <f>Raster!AN14</f>
        <v>79</v>
      </c>
      <c r="D169" s="289" t="str">
        <f>Raster!AO14</f>
        <v>Spitz, Marco </v>
      </c>
      <c r="E169" s="290"/>
      <c r="F169" s="290"/>
      <c r="G169" s="290"/>
      <c r="H169" s="290"/>
      <c r="I169" s="290"/>
      <c r="J169" s="291"/>
      <c r="L169" s="136"/>
      <c r="M169" s="1" t="s">
        <v>106</v>
      </c>
      <c r="N169" s="141"/>
      <c r="P169" s="135"/>
      <c r="Q169" s="138"/>
      <c r="R169" s="287">
        <f>Raster!AN15</f>
        <v>85</v>
      </c>
      <c r="S169" s="289" t="str">
        <f>Raster!AO15</f>
        <v>Schmidt, Patrik</v>
      </c>
      <c r="T169" s="290"/>
      <c r="U169" s="290"/>
      <c r="V169" s="290"/>
      <c r="W169" s="290"/>
      <c r="X169" s="290"/>
      <c r="Y169" s="291"/>
      <c r="AA169" s="136"/>
      <c r="AB169" s="1" t="s">
        <v>106</v>
      </c>
      <c r="AC169" s="141"/>
    </row>
    <row r="170" spans="1:29" ht="4.5" customHeight="1">
      <c r="A170" s="135"/>
      <c r="B170" s="138"/>
      <c r="C170" s="288"/>
      <c r="D170" s="290"/>
      <c r="E170" s="290"/>
      <c r="F170" s="290"/>
      <c r="G170" s="290"/>
      <c r="H170" s="290"/>
      <c r="I170" s="290"/>
      <c r="J170" s="291"/>
      <c r="M170" s="138"/>
      <c r="N170" s="139"/>
      <c r="P170" s="135"/>
      <c r="Q170" s="138"/>
      <c r="R170" s="288"/>
      <c r="S170" s="290"/>
      <c r="T170" s="290"/>
      <c r="U170" s="290"/>
      <c r="V170" s="290"/>
      <c r="W170" s="290"/>
      <c r="X170" s="290"/>
      <c r="Y170" s="291"/>
      <c r="AB170" s="138"/>
      <c r="AC170" s="139"/>
    </row>
    <row r="171" spans="1:29" ht="9.75" customHeight="1">
      <c r="A171" s="135"/>
      <c r="B171" s="138"/>
      <c r="C171" s="288"/>
      <c r="D171" s="290"/>
      <c r="E171" s="290"/>
      <c r="F171" s="290"/>
      <c r="G171" s="290"/>
      <c r="H171" s="290"/>
      <c r="I171" s="290"/>
      <c r="J171" s="291"/>
      <c r="L171" s="136"/>
      <c r="M171" s="1" t="s">
        <v>107</v>
      </c>
      <c r="N171" s="141"/>
      <c r="P171" s="135"/>
      <c r="Q171" s="138"/>
      <c r="R171" s="288"/>
      <c r="S171" s="290"/>
      <c r="T171" s="290"/>
      <c r="U171" s="290"/>
      <c r="V171" s="290"/>
      <c r="W171" s="290"/>
      <c r="X171" s="290"/>
      <c r="Y171" s="291"/>
      <c r="AA171" s="136"/>
      <c r="AB171" s="1" t="s">
        <v>107</v>
      </c>
      <c r="AC171" s="141"/>
    </row>
    <row r="172" spans="1:29" ht="4.5" customHeight="1">
      <c r="A172" s="135"/>
      <c r="B172" s="138"/>
      <c r="C172" s="288"/>
      <c r="D172" s="290"/>
      <c r="E172" s="290"/>
      <c r="F172" s="290"/>
      <c r="G172" s="290"/>
      <c r="H172" s="290"/>
      <c r="I172" s="290"/>
      <c r="J172" s="291"/>
      <c r="M172" s="138"/>
      <c r="N172" s="139"/>
      <c r="P172" s="135"/>
      <c r="Q172" s="138"/>
      <c r="R172" s="288"/>
      <c r="S172" s="290"/>
      <c r="T172" s="290"/>
      <c r="U172" s="290"/>
      <c r="V172" s="290"/>
      <c r="W172" s="290"/>
      <c r="X172" s="290"/>
      <c r="Y172" s="291"/>
      <c r="AB172" s="138"/>
      <c r="AC172" s="139"/>
    </row>
    <row r="173" spans="1:29" ht="9.75" customHeight="1">
      <c r="A173" s="135"/>
      <c r="B173" s="138"/>
      <c r="C173" s="288"/>
      <c r="D173" s="290"/>
      <c r="E173" s="290"/>
      <c r="F173" s="290"/>
      <c r="G173" s="290"/>
      <c r="H173" s="290"/>
      <c r="I173" s="290"/>
      <c r="J173" s="291"/>
      <c r="L173" s="142"/>
      <c r="M173" s="1" t="s">
        <v>107</v>
      </c>
      <c r="N173" s="141"/>
      <c r="P173" s="135"/>
      <c r="Q173" s="138"/>
      <c r="R173" s="288"/>
      <c r="S173" s="290"/>
      <c r="T173" s="290"/>
      <c r="U173" s="290"/>
      <c r="V173" s="290"/>
      <c r="W173" s="290"/>
      <c r="X173" s="290"/>
      <c r="Y173" s="291"/>
      <c r="AA173" s="142"/>
      <c r="AB173" s="1" t="s">
        <v>107</v>
      </c>
      <c r="AC173" s="141"/>
    </row>
    <row r="174" spans="1:29" ht="4.5" customHeight="1">
      <c r="A174" s="97"/>
      <c r="B174" s="98"/>
      <c r="C174" s="98"/>
      <c r="D174" s="98"/>
      <c r="E174" s="98"/>
      <c r="F174" s="98"/>
      <c r="G174" s="98"/>
      <c r="H174" s="98"/>
      <c r="I174" s="98"/>
      <c r="J174" s="139"/>
      <c r="L174" s="96"/>
      <c r="M174" s="143"/>
      <c r="N174" s="141"/>
      <c r="P174" s="97"/>
      <c r="Q174" s="98"/>
      <c r="R174" s="98"/>
      <c r="S174" s="98"/>
      <c r="T174" s="98"/>
      <c r="U174" s="98"/>
      <c r="V174" s="98"/>
      <c r="W174" s="98"/>
      <c r="X174" s="98"/>
      <c r="Y174" s="139"/>
      <c r="AA174" s="96"/>
      <c r="AB174" s="143"/>
      <c r="AC174" s="141"/>
    </row>
    <row r="175" spans="1:29" ht="12.75" customHeight="1">
      <c r="A175" s="95"/>
      <c r="B175" s="96"/>
      <c r="C175" s="96"/>
      <c r="D175" s="140" t="s">
        <v>108</v>
      </c>
      <c r="E175" s="96"/>
      <c r="F175" s="140"/>
      <c r="G175" s="140"/>
      <c r="H175" s="96"/>
      <c r="I175" s="96"/>
      <c r="J175" s="131"/>
      <c r="K175" s="96"/>
      <c r="L175" s="96"/>
      <c r="M175" s="96"/>
      <c r="N175" s="131"/>
      <c r="P175" s="95"/>
      <c r="Q175" s="96"/>
      <c r="R175" s="96"/>
      <c r="S175" s="140" t="s">
        <v>108</v>
      </c>
      <c r="T175" s="96"/>
      <c r="U175" s="140"/>
      <c r="V175" s="140"/>
      <c r="W175" s="96"/>
      <c r="X175" s="96"/>
      <c r="Y175" s="131"/>
      <c r="Z175" s="96"/>
      <c r="AA175" s="96"/>
      <c r="AB175" s="96"/>
      <c r="AC175" s="131"/>
    </row>
    <row r="176" spans="1:29" ht="4.5" customHeight="1">
      <c r="A176" s="135"/>
      <c r="B176" s="138"/>
      <c r="C176" s="138"/>
      <c r="D176" s="138"/>
      <c r="E176" s="138"/>
      <c r="F176" s="138"/>
      <c r="G176" s="138"/>
      <c r="H176" s="138"/>
      <c r="I176" s="138"/>
      <c r="J176" s="139"/>
      <c r="K176" s="138"/>
      <c r="L176" s="138"/>
      <c r="M176" s="138"/>
      <c r="N176" s="139"/>
      <c r="P176" s="135"/>
      <c r="Q176" s="138"/>
      <c r="R176" s="138"/>
      <c r="S176" s="138"/>
      <c r="T176" s="138"/>
      <c r="U176" s="138"/>
      <c r="V176" s="138"/>
      <c r="W176" s="138"/>
      <c r="X176" s="138"/>
      <c r="Y176" s="139"/>
      <c r="Z176" s="138"/>
      <c r="AA176" s="138"/>
      <c r="AB176" s="138"/>
      <c r="AC176" s="139"/>
    </row>
    <row r="177" spans="1:29" ht="9.75" customHeight="1">
      <c r="A177" s="135"/>
      <c r="B177" s="138"/>
      <c r="C177" s="138"/>
      <c r="D177" s="292"/>
      <c r="E177" s="293"/>
      <c r="F177" s="293"/>
      <c r="G177" s="293"/>
      <c r="H177" s="293"/>
      <c r="I177" s="293"/>
      <c r="J177" s="294"/>
      <c r="K177" s="138"/>
      <c r="L177" s="136"/>
      <c r="M177" s="1" t="s">
        <v>106</v>
      </c>
      <c r="N177" s="141"/>
      <c r="P177" s="135"/>
      <c r="Q177" s="138"/>
      <c r="R177" s="138"/>
      <c r="S177" s="292"/>
      <c r="T177" s="293"/>
      <c r="U177" s="293"/>
      <c r="V177" s="293"/>
      <c r="W177" s="293"/>
      <c r="X177" s="293"/>
      <c r="Y177" s="294"/>
      <c r="Z177" s="138"/>
      <c r="AA177" s="136"/>
      <c r="AB177" s="1" t="s">
        <v>106</v>
      </c>
      <c r="AC177" s="141"/>
    </row>
    <row r="178" spans="1:29" ht="4.5" customHeight="1">
      <c r="A178" s="135"/>
      <c r="B178" s="138"/>
      <c r="C178" s="138"/>
      <c r="D178" s="293"/>
      <c r="E178" s="293"/>
      <c r="F178" s="293"/>
      <c r="G178" s="293"/>
      <c r="H178" s="293"/>
      <c r="I178" s="293"/>
      <c r="J178" s="294"/>
      <c r="K178" s="138"/>
      <c r="L178" s="138"/>
      <c r="M178" s="138"/>
      <c r="N178" s="139"/>
      <c r="P178" s="135"/>
      <c r="Q178" s="138"/>
      <c r="R178" s="138"/>
      <c r="S178" s="293"/>
      <c r="T178" s="293"/>
      <c r="U178" s="293"/>
      <c r="V178" s="293"/>
      <c r="W178" s="293"/>
      <c r="X178" s="293"/>
      <c r="Y178" s="294"/>
      <c r="Z178" s="138"/>
      <c r="AA178" s="138"/>
      <c r="AB178" s="138"/>
      <c r="AC178" s="139"/>
    </row>
    <row r="179" spans="1:29" ht="9.75" customHeight="1">
      <c r="A179" s="135"/>
      <c r="B179" s="138"/>
      <c r="C179" s="138"/>
      <c r="D179" s="293"/>
      <c r="E179" s="293"/>
      <c r="F179" s="293"/>
      <c r="G179" s="293"/>
      <c r="H179" s="293"/>
      <c r="I179" s="293"/>
      <c r="J179" s="294"/>
      <c r="K179" s="138"/>
      <c r="L179" s="136"/>
      <c r="M179" s="1" t="s">
        <v>109</v>
      </c>
      <c r="N179" s="141"/>
      <c r="P179" s="135"/>
      <c r="Q179" s="138"/>
      <c r="R179" s="138"/>
      <c r="S179" s="293"/>
      <c r="T179" s="293"/>
      <c r="U179" s="293"/>
      <c r="V179" s="293"/>
      <c r="W179" s="293"/>
      <c r="X179" s="293"/>
      <c r="Y179" s="294"/>
      <c r="Z179" s="138"/>
      <c r="AA179" s="136"/>
      <c r="AB179" s="1" t="s">
        <v>109</v>
      </c>
      <c r="AC179" s="141"/>
    </row>
    <row r="180" spans="1:29" ht="4.5" customHeight="1">
      <c r="A180" s="97"/>
      <c r="B180" s="98"/>
      <c r="C180" s="98"/>
      <c r="D180" s="98"/>
      <c r="E180" s="98"/>
      <c r="F180" s="98"/>
      <c r="G180" s="98"/>
      <c r="H180" s="98"/>
      <c r="I180" s="98"/>
      <c r="J180" s="144"/>
      <c r="K180" s="98"/>
      <c r="L180" s="98"/>
      <c r="M180" s="98"/>
      <c r="N180" s="139"/>
      <c r="P180" s="97"/>
      <c r="Q180" s="98"/>
      <c r="R180" s="98"/>
      <c r="S180" s="98"/>
      <c r="T180" s="98"/>
      <c r="U180" s="98"/>
      <c r="V180" s="98"/>
      <c r="W180" s="98"/>
      <c r="X180" s="98"/>
      <c r="Y180" s="144"/>
      <c r="Z180" s="98"/>
      <c r="AA180" s="98"/>
      <c r="AB180" s="98"/>
      <c r="AC180" s="139"/>
    </row>
    <row r="181" spans="13:29" ht="4.5" customHeight="1">
      <c r="M181" s="138"/>
      <c r="N181" s="63"/>
      <c r="AB181" s="138"/>
      <c r="AC181" s="63"/>
    </row>
    <row r="182" spans="1:29" ht="4.5" customHeight="1">
      <c r="A182" s="95"/>
      <c r="B182" s="96"/>
      <c r="C182" s="96"/>
      <c r="D182" s="96"/>
      <c r="E182" s="96"/>
      <c r="F182" s="96"/>
      <c r="G182" s="96"/>
      <c r="H182" s="96"/>
      <c r="I182" s="96"/>
      <c r="J182" s="96"/>
      <c r="K182" s="96"/>
      <c r="L182" s="96"/>
      <c r="M182" s="96"/>
      <c r="N182" s="139"/>
      <c r="P182" s="95"/>
      <c r="Q182" s="96"/>
      <c r="R182" s="96"/>
      <c r="S182" s="96"/>
      <c r="T182" s="96"/>
      <c r="U182" s="96"/>
      <c r="V182" s="96"/>
      <c r="W182" s="96"/>
      <c r="X182" s="96"/>
      <c r="Y182" s="96"/>
      <c r="Z182" s="96"/>
      <c r="AA182" s="96"/>
      <c r="AB182" s="96"/>
      <c r="AC182" s="139"/>
    </row>
    <row r="183" spans="1:29" ht="9.75" customHeight="1">
      <c r="A183" s="135"/>
      <c r="B183" s="136"/>
      <c r="C183" s="137" t="s">
        <v>101</v>
      </c>
      <c r="D183" s="137"/>
      <c r="E183" s="136"/>
      <c r="F183" s="137" t="s">
        <v>102</v>
      </c>
      <c r="G183" s="137"/>
      <c r="H183" s="136"/>
      <c r="I183" s="137" t="s">
        <v>103</v>
      </c>
      <c r="J183" s="137"/>
      <c r="K183" s="137"/>
      <c r="M183" s="138"/>
      <c r="N183" s="139"/>
      <c r="P183" s="135"/>
      <c r="Q183" s="136"/>
      <c r="R183" s="137" t="s">
        <v>101</v>
      </c>
      <c r="S183" s="137"/>
      <c r="T183" s="136"/>
      <c r="U183" s="137" t="s">
        <v>102</v>
      </c>
      <c r="V183" s="137"/>
      <c r="W183" s="136"/>
      <c r="X183" s="137" t="s">
        <v>103</v>
      </c>
      <c r="Y183" s="137"/>
      <c r="Z183" s="137"/>
      <c r="AB183" s="138"/>
      <c r="AC183" s="139"/>
    </row>
    <row r="184" spans="1:29" ht="4.5" customHeight="1">
      <c r="A184" s="135"/>
      <c r="M184" s="138"/>
      <c r="N184" s="139"/>
      <c r="P184" s="135"/>
      <c r="AB184" s="138"/>
      <c r="AC184" s="139"/>
    </row>
    <row r="185" spans="1:29" ht="12.75" customHeight="1">
      <c r="A185" s="95"/>
      <c r="B185" s="96"/>
      <c r="C185" s="140" t="s">
        <v>104</v>
      </c>
      <c r="D185" s="140" t="s">
        <v>110</v>
      </c>
      <c r="E185" s="96"/>
      <c r="F185" s="140"/>
      <c r="G185" s="140"/>
      <c r="H185" s="96"/>
      <c r="I185" s="96"/>
      <c r="J185" s="131"/>
      <c r="M185" s="138"/>
      <c r="N185" s="139"/>
      <c r="P185" s="95"/>
      <c r="Q185" s="96"/>
      <c r="R185" s="140" t="s">
        <v>104</v>
      </c>
      <c r="S185" s="140" t="s">
        <v>110</v>
      </c>
      <c r="T185" s="96"/>
      <c r="U185" s="140"/>
      <c r="V185" s="140"/>
      <c r="W185" s="96"/>
      <c r="X185" s="96"/>
      <c r="Y185" s="131"/>
      <c r="AB185" s="138"/>
      <c r="AC185" s="139"/>
    </row>
    <row r="186" spans="1:29" ht="4.5" customHeight="1">
      <c r="A186" s="135"/>
      <c r="B186" s="138"/>
      <c r="C186" s="1"/>
      <c r="D186" s="1"/>
      <c r="E186" s="138"/>
      <c r="F186" s="1"/>
      <c r="G186" s="1"/>
      <c r="H186" s="138"/>
      <c r="I186" s="138"/>
      <c r="J186" s="139"/>
      <c r="M186" s="138"/>
      <c r="N186" s="139"/>
      <c r="P186" s="135"/>
      <c r="Q186" s="138"/>
      <c r="R186" s="1"/>
      <c r="S186" s="1"/>
      <c r="T186" s="138"/>
      <c r="U186" s="1"/>
      <c r="V186" s="1"/>
      <c r="W186" s="138"/>
      <c r="X186" s="138"/>
      <c r="Y186" s="139"/>
      <c r="AB186" s="138"/>
      <c r="AC186" s="139"/>
    </row>
    <row r="187" spans="1:29" ht="9.75" customHeight="1">
      <c r="A187" s="135"/>
      <c r="B187" s="138"/>
      <c r="C187" s="287">
        <f>Raster!AN17</f>
        <v>92</v>
      </c>
      <c r="D187" s="289" t="str">
        <f>Raster!AO17</f>
        <v>Reis, Dominik</v>
      </c>
      <c r="E187" s="290"/>
      <c r="F187" s="290"/>
      <c r="G187" s="290"/>
      <c r="H187" s="290"/>
      <c r="I187" s="290"/>
      <c r="J187" s="291"/>
      <c r="L187" s="136"/>
      <c r="M187" s="1" t="s">
        <v>106</v>
      </c>
      <c r="N187" s="141"/>
      <c r="P187" s="135"/>
      <c r="Q187" s="138"/>
      <c r="R187" s="287">
        <f>Raster!AN16</f>
        <v>76</v>
      </c>
      <c r="S187" s="289" t="str">
        <f>Raster!AO16</f>
        <v>Pickan, Mika</v>
      </c>
      <c r="T187" s="290"/>
      <c r="U187" s="290"/>
      <c r="V187" s="290"/>
      <c r="W187" s="290"/>
      <c r="X187" s="290"/>
      <c r="Y187" s="291"/>
      <c r="AA187" s="136"/>
      <c r="AB187" s="1" t="s">
        <v>106</v>
      </c>
      <c r="AC187" s="141"/>
    </row>
    <row r="188" spans="1:29" ht="4.5" customHeight="1">
      <c r="A188" s="135"/>
      <c r="B188" s="138"/>
      <c r="C188" s="288"/>
      <c r="D188" s="290"/>
      <c r="E188" s="290"/>
      <c r="F188" s="290"/>
      <c r="G188" s="290"/>
      <c r="H188" s="290"/>
      <c r="I188" s="290"/>
      <c r="J188" s="291"/>
      <c r="M188" s="138"/>
      <c r="N188" s="139"/>
      <c r="P188" s="135"/>
      <c r="Q188" s="138"/>
      <c r="R188" s="288"/>
      <c r="S188" s="290"/>
      <c r="T188" s="290"/>
      <c r="U188" s="290"/>
      <c r="V188" s="290"/>
      <c r="W188" s="290"/>
      <c r="X188" s="290"/>
      <c r="Y188" s="291"/>
      <c r="AB188" s="138"/>
      <c r="AC188" s="139"/>
    </row>
    <row r="189" spans="1:29" ht="9.75" customHeight="1">
      <c r="A189" s="135"/>
      <c r="B189" s="138"/>
      <c r="C189" s="288"/>
      <c r="D189" s="290"/>
      <c r="E189" s="290"/>
      <c r="F189" s="290"/>
      <c r="G189" s="290"/>
      <c r="H189" s="290"/>
      <c r="I189" s="290"/>
      <c r="J189" s="291"/>
      <c r="L189" s="136"/>
      <c r="M189" s="1" t="s">
        <v>107</v>
      </c>
      <c r="N189" s="141"/>
      <c r="P189" s="135"/>
      <c r="Q189" s="138"/>
      <c r="R189" s="288"/>
      <c r="S189" s="290"/>
      <c r="T189" s="290"/>
      <c r="U189" s="290"/>
      <c r="V189" s="290"/>
      <c r="W189" s="290"/>
      <c r="X189" s="290"/>
      <c r="Y189" s="291"/>
      <c r="AA189" s="136"/>
      <c r="AB189" s="1" t="s">
        <v>107</v>
      </c>
      <c r="AC189" s="141"/>
    </row>
    <row r="190" spans="1:29" ht="4.5" customHeight="1">
      <c r="A190" s="135"/>
      <c r="B190" s="138"/>
      <c r="C190" s="288"/>
      <c r="D190" s="290"/>
      <c r="E190" s="290"/>
      <c r="F190" s="290"/>
      <c r="G190" s="290"/>
      <c r="H190" s="290"/>
      <c r="I190" s="290"/>
      <c r="J190" s="291"/>
      <c r="M190" s="138"/>
      <c r="N190" s="139"/>
      <c r="P190" s="135"/>
      <c r="Q190" s="138"/>
      <c r="R190" s="288"/>
      <c r="S190" s="290"/>
      <c r="T190" s="290"/>
      <c r="U190" s="290"/>
      <c r="V190" s="290"/>
      <c r="W190" s="290"/>
      <c r="X190" s="290"/>
      <c r="Y190" s="291"/>
      <c r="AB190" s="138"/>
      <c r="AC190" s="139"/>
    </row>
    <row r="191" spans="1:29" ht="9.75" customHeight="1">
      <c r="A191" s="135"/>
      <c r="B191" s="138"/>
      <c r="C191" s="288"/>
      <c r="D191" s="290"/>
      <c r="E191" s="290"/>
      <c r="F191" s="290"/>
      <c r="G191" s="290"/>
      <c r="H191" s="290"/>
      <c r="I191" s="290"/>
      <c r="J191" s="291"/>
      <c r="L191" s="142"/>
      <c r="M191" s="1" t="s">
        <v>107</v>
      </c>
      <c r="N191" s="141"/>
      <c r="P191" s="135"/>
      <c r="Q191" s="138"/>
      <c r="R191" s="288"/>
      <c r="S191" s="290"/>
      <c r="T191" s="290"/>
      <c r="U191" s="290"/>
      <c r="V191" s="290"/>
      <c r="W191" s="290"/>
      <c r="X191" s="290"/>
      <c r="Y191" s="291"/>
      <c r="AA191" s="142"/>
      <c r="AB191" s="1" t="s">
        <v>107</v>
      </c>
      <c r="AC191" s="141"/>
    </row>
    <row r="192" spans="1:29" ht="4.5" customHeight="1">
      <c r="A192" s="97"/>
      <c r="B192" s="98"/>
      <c r="C192" s="98"/>
      <c r="D192" s="98"/>
      <c r="E192" s="98"/>
      <c r="F192" s="98"/>
      <c r="G192" s="98"/>
      <c r="H192" s="98"/>
      <c r="I192" s="98"/>
      <c r="J192" s="139"/>
      <c r="L192" s="96"/>
      <c r="M192" s="143"/>
      <c r="N192" s="141"/>
      <c r="P192" s="97"/>
      <c r="Q192" s="98"/>
      <c r="R192" s="98"/>
      <c r="S192" s="98"/>
      <c r="T192" s="98"/>
      <c r="U192" s="98"/>
      <c r="V192" s="98"/>
      <c r="W192" s="98"/>
      <c r="X192" s="98"/>
      <c r="Y192" s="139"/>
      <c r="AA192" s="96"/>
      <c r="AB192" s="143"/>
      <c r="AC192" s="141"/>
    </row>
    <row r="193" spans="1:29" ht="12.75" customHeight="1">
      <c r="A193" s="95"/>
      <c r="B193" s="96"/>
      <c r="C193" s="96"/>
      <c r="D193" s="140" t="s">
        <v>108</v>
      </c>
      <c r="E193" s="96"/>
      <c r="F193" s="140"/>
      <c r="G193" s="140"/>
      <c r="H193" s="96"/>
      <c r="I193" s="96"/>
      <c r="J193" s="131"/>
      <c r="K193" s="96"/>
      <c r="L193" s="96"/>
      <c r="M193" s="96"/>
      <c r="N193" s="131"/>
      <c r="P193" s="95"/>
      <c r="Q193" s="96"/>
      <c r="R193" s="96"/>
      <c r="S193" s="140" t="s">
        <v>108</v>
      </c>
      <c r="T193" s="96"/>
      <c r="U193" s="140"/>
      <c r="V193" s="140"/>
      <c r="W193" s="96"/>
      <c r="X193" s="96"/>
      <c r="Y193" s="131"/>
      <c r="Z193" s="96"/>
      <c r="AA193" s="96"/>
      <c r="AB193" s="96"/>
      <c r="AC193" s="131"/>
    </row>
    <row r="194" spans="1:29" ht="4.5" customHeight="1">
      <c r="A194" s="135"/>
      <c r="B194" s="138"/>
      <c r="C194" s="138"/>
      <c r="D194" s="138"/>
      <c r="E194" s="138"/>
      <c r="F194" s="138"/>
      <c r="G194" s="138"/>
      <c r="H194" s="138"/>
      <c r="I194" s="138"/>
      <c r="J194" s="139"/>
      <c r="K194" s="138"/>
      <c r="L194" s="138"/>
      <c r="M194" s="138"/>
      <c r="N194" s="139"/>
      <c r="P194" s="135"/>
      <c r="Q194" s="138"/>
      <c r="R194" s="138"/>
      <c r="S194" s="138"/>
      <c r="T194" s="138"/>
      <c r="U194" s="138"/>
      <c r="V194" s="138"/>
      <c r="W194" s="138"/>
      <c r="X194" s="138"/>
      <c r="Y194" s="139"/>
      <c r="Z194" s="138"/>
      <c r="AA194" s="138"/>
      <c r="AB194" s="138"/>
      <c r="AC194" s="139"/>
    </row>
    <row r="195" spans="1:29" ht="9.75" customHeight="1">
      <c r="A195" s="135"/>
      <c r="B195" s="138"/>
      <c r="C195" s="138"/>
      <c r="D195" s="292"/>
      <c r="E195" s="293"/>
      <c r="F195" s="293"/>
      <c r="G195" s="293"/>
      <c r="H195" s="293"/>
      <c r="I195" s="293"/>
      <c r="J195" s="294"/>
      <c r="K195" s="138"/>
      <c r="L195" s="136"/>
      <c r="M195" s="1" t="s">
        <v>106</v>
      </c>
      <c r="N195" s="141"/>
      <c r="P195" s="135"/>
      <c r="Q195" s="138"/>
      <c r="R195" s="138"/>
      <c r="S195" s="292"/>
      <c r="T195" s="293"/>
      <c r="U195" s="293"/>
      <c r="V195" s="293"/>
      <c r="W195" s="293"/>
      <c r="X195" s="293"/>
      <c r="Y195" s="294"/>
      <c r="Z195" s="138"/>
      <c r="AA195" s="136"/>
      <c r="AB195" s="1" t="s">
        <v>106</v>
      </c>
      <c r="AC195" s="141"/>
    </row>
    <row r="196" spans="1:29" ht="4.5" customHeight="1">
      <c r="A196" s="135"/>
      <c r="B196" s="138"/>
      <c r="C196" s="138"/>
      <c r="D196" s="293"/>
      <c r="E196" s="293"/>
      <c r="F196" s="293"/>
      <c r="G196" s="293"/>
      <c r="H196" s="293"/>
      <c r="I196" s="293"/>
      <c r="J196" s="294"/>
      <c r="K196" s="138"/>
      <c r="L196" s="138"/>
      <c r="M196" s="138"/>
      <c r="N196" s="139"/>
      <c r="P196" s="135"/>
      <c r="Q196" s="138"/>
      <c r="R196" s="138"/>
      <c r="S196" s="293"/>
      <c r="T196" s="293"/>
      <c r="U196" s="293"/>
      <c r="V196" s="293"/>
      <c r="W196" s="293"/>
      <c r="X196" s="293"/>
      <c r="Y196" s="294"/>
      <c r="Z196" s="138"/>
      <c r="AA196" s="138"/>
      <c r="AB196" s="138"/>
      <c r="AC196" s="139"/>
    </row>
    <row r="197" spans="1:29" ht="9.75" customHeight="1">
      <c r="A197" s="135"/>
      <c r="B197" s="138"/>
      <c r="C197" s="138"/>
      <c r="D197" s="293"/>
      <c r="E197" s="293"/>
      <c r="F197" s="293"/>
      <c r="G197" s="293"/>
      <c r="H197" s="293"/>
      <c r="I197" s="293"/>
      <c r="J197" s="294"/>
      <c r="K197" s="138"/>
      <c r="L197" s="136"/>
      <c r="M197" s="1" t="s">
        <v>109</v>
      </c>
      <c r="N197" s="141"/>
      <c r="P197" s="135"/>
      <c r="Q197" s="138"/>
      <c r="R197" s="138"/>
      <c r="S197" s="293"/>
      <c r="T197" s="293"/>
      <c r="U197" s="293"/>
      <c r="V197" s="293"/>
      <c r="W197" s="293"/>
      <c r="X197" s="293"/>
      <c r="Y197" s="294"/>
      <c r="Z197" s="138"/>
      <c r="AA197" s="136"/>
      <c r="AB197" s="1" t="s">
        <v>109</v>
      </c>
      <c r="AC197" s="141"/>
    </row>
    <row r="198" spans="1:29" ht="4.5" customHeight="1">
      <c r="A198" s="97"/>
      <c r="B198" s="98"/>
      <c r="C198" s="98"/>
      <c r="D198" s="98"/>
      <c r="E198" s="98"/>
      <c r="F198" s="98"/>
      <c r="G198" s="98"/>
      <c r="H198" s="98"/>
      <c r="I198" s="98"/>
      <c r="J198" s="144"/>
      <c r="K198" s="98"/>
      <c r="L198" s="98"/>
      <c r="M198" s="98"/>
      <c r="N198" s="144"/>
      <c r="P198" s="97"/>
      <c r="Q198" s="98"/>
      <c r="R198" s="98"/>
      <c r="S198" s="98"/>
      <c r="T198" s="98"/>
      <c r="U198" s="98"/>
      <c r="V198" s="98"/>
      <c r="W198" s="98"/>
      <c r="X198" s="98"/>
      <c r="Y198" s="144"/>
      <c r="Z198" s="98"/>
      <c r="AA198" s="98"/>
      <c r="AB198" s="98"/>
      <c r="AC198" s="144"/>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301" t="s">
        <v>111</v>
      </c>
      <c r="Q200" s="302"/>
      <c r="R200" s="303"/>
      <c r="S200" s="145" t="s">
        <v>64</v>
      </c>
      <c r="T200" s="146"/>
      <c r="U200" s="146"/>
      <c r="V200" s="146"/>
      <c r="W200" s="146"/>
      <c r="X200" s="146"/>
      <c r="Y200" s="146"/>
      <c r="Z200" s="146"/>
      <c r="AA200" s="146"/>
      <c r="AB200" s="146"/>
      <c r="AC200" s="14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4"/>
      <c r="Q201" s="305"/>
      <c r="R201" s="306"/>
      <c r="S201" s="148" t="s">
        <v>66</v>
      </c>
      <c r="T201" s="149" t="s">
        <v>67</v>
      </c>
      <c r="U201" s="147"/>
      <c r="V201" s="150" t="s">
        <v>68</v>
      </c>
      <c r="W201" s="149" t="s">
        <v>69</v>
      </c>
      <c r="X201" s="151"/>
      <c r="Y201" s="150" t="s">
        <v>70</v>
      </c>
      <c r="Z201" s="149" t="s">
        <v>112</v>
      </c>
      <c r="AA201" s="146"/>
      <c r="AB201" s="147"/>
      <c r="AC201" s="150" t="s">
        <v>113</v>
      </c>
    </row>
    <row r="202" spans="1:29" ht="18" customHeight="1">
      <c r="A202" s="95"/>
      <c r="B202" s="152">
        <v>1</v>
      </c>
      <c r="C202" s="152"/>
      <c r="D202" s="142"/>
      <c r="E202" s="96"/>
      <c r="F202" s="131"/>
      <c r="G202" s="131"/>
      <c r="H202" s="96"/>
      <c r="I202" s="131"/>
      <c r="J202" s="131"/>
      <c r="K202" s="153"/>
      <c r="L202" s="153"/>
      <c r="M202" s="154"/>
      <c r="N202" s="154"/>
      <c r="P202" s="95"/>
      <c r="Q202" s="152">
        <v>1</v>
      </c>
      <c r="R202" s="152"/>
      <c r="S202" s="142"/>
      <c r="T202" s="96"/>
      <c r="U202" s="131"/>
      <c r="V202" s="131"/>
      <c r="W202" s="96"/>
      <c r="X202" s="131"/>
      <c r="Y202" s="131"/>
      <c r="Z202" s="153"/>
      <c r="AA202" s="153"/>
      <c r="AB202" s="154"/>
      <c r="AC202" s="154"/>
    </row>
    <row r="203" spans="1:29" ht="18" customHeight="1">
      <c r="A203" s="155"/>
      <c r="B203" s="156">
        <v>2</v>
      </c>
      <c r="C203" s="156"/>
      <c r="D203" s="136"/>
      <c r="E203" s="63"/>
      <c r="F203" s="157"/>
      <c r="G203" s="157"/>
      <c r="H203" s="63"/>
      <c r="I203" s="157"/>
      <c r="J203" s="157"/>
      <c r="K203" s="158"/>
      <c r="L203" s="158"/>
      <c r="M203" s="159"/>
      <c r="N203" s="159"/>
      <c r="P203" s="155"/>
      <c r="Q203" s="156">
        <v>2</v>
      </c>
      <c r="R203" s="156"/>
      <c r="S203" s="136"/>
      <c r="T203" s="63"/>
      <c r="U203" s="157"/>
      <c r="V203" s="157"/>
      <c r="W203" s="63"/>
      <c r="X203" s="157"/>
      <c r="Y203" s="157"/>
      <c r="Z203" s="158"/>
      <c r="AA203" s="158"/>
      <c r="AB203" s="159"/>
      <c r="AC203" s="159"/>
    </row>
    <row r="204" spans="1:29" ht="9" customHeight="1">
      <c r="A204" s="96"/>
      <c r="B204" s="96"/>
      <c r="C204" s="96"/>
      <c r="D204" s="96"/>
      <c r="E204" s="96"/>
      <c r="F204" s="96"/>
      <c r="G204" s="96"/>
      <c r="H204" s="96"/>
      <c r="I204" s="96"/>
      <c r="J204" s="96"/>
      <c r="K204" s="96"/>
      <c r="L204" s="96"/>
      <c r="M204" s="96"/>
      <c r="N204" s="96"/>
      <c r="P204" s="96"/>
      <c r="Q204" s="96"/>
      <c r="R204" s="96"/>
      <c r="S204" s="96"/>
      <c r="T204" s="96"/>
      <c r="U204" s="96"/>
      <c r="V204" s="96"/>
      <c r="W204" s="96"/>
      <c r="X204" s="96"/>
      <c r="Y204" s="96"/>
      <c r="Z204" s="96"/>
      <c r="AA204" s="96"/>
      <c r="AB204" s="96"/>
      <c r="AC204" s="96"/>
    </row>
    <row r="205" spans="2:29" ht="18" customHeight="1">
      <c r="B205" s="160" t="s">
        <v>114</v>
      </c>
      <c r="D205" s="161"/>
      <c r="E205" s="161"/>
      <c r="F205" s="161"/>
      <c r="G205" s="161"/>
      <c r="I205" s="160" t="s">
        <v>115</v>
      </c>
      <c r="J205" s="161"/>
      <c r="K205" s="162" t="s">
        <v>48</v>
      </c>
      <c r="L205" s="161"/>
      <c r="M205" s="161"/>
      <c r="N205" s="162" t="s">
        <v>116</v>
      </c>
      <c r="Q205" s="160" t="s">
        <v>114</v>
      </c>
      <c r="S205" s="161"/>
      <c r="T205" s="161"/>
      <c r="U205" s="161"/>
      <c r="V205" s="161"/>
      <c r="X205" s="160" t="s">
        <v>115</v>
      </c>
      <c r="Y205" s="161"/>
      <c r="Z205" s="162" t="s">
        <v>48</v>
      </c>
      <c r="AA205" s="161"/>
      <c r="AB205" s="161"/>
      <c r="AC205" s="162" t="s">
        <v>116</v>
      </c>
    </row>
    <row r="206" ht="9.75" customHeight="1"/>
    <row r="207" spans="1:29" ht="9.75" customHeight="1">
      <c r="A207" s="163" t="s">
        <v>117</v>
      </c>
      <c r="B207" s="146"/>
      <c r="C207" s="146"/>
      <c r="D207" s="146"/>
      <c r="E207" s="146"/>
      <c r="F207" s="146"/>
      <c r="G207" s="146"/>
      <c r="H207" s="164" t="s">
        <v>118</v>
      </c>
      <c r="I207" s="146"/>
      <c r="J207" s="146"/>
      <c r="K207" s="146"/>
      <c r="L207" s="146"/>
      <c r="M207" s="146"/>
      <c r="N207" s="147"/>
      <c r="P207" s="163" t="s">
        <v>117</v>
      </c>
      <c r="Q207" s="146"/>
      <c r="R207" s="146"/>
      <c r="S207" s="146"/>
      <c r="T207" s="146"/>
      <c r="U207" s="146"/>
      <c r="V207" s="146"/>
      <c r="W207" s="164" t="s">
        <v>118</v>
      </c>
      <c r="X207" s="146"/>
      <c r="Y207" s="146"/>
      <c r="Z207" s="146"/>
      <c r="AA207" s="146"/>
      <c r="AB207" s="146"/>
      <c r="AC207" s="147"/>
    </row>
    <row r="208" spans="1:29" ht="15.75" customHeight="1">
      <c r="A208" s="165"/>
      <c r="B208" s="298"/>
      <c r="C208" s="299"/>
      <c r="D208" s="299"/>
      <c r="E208" s="299"/>
      <c r="F208" s="299"/>
      <c r="G208" s="300"/>
      <c r="H208" s="166"/>
      <c r="I208" s="138"/>
      <c r="J208" s="138"/>
      <c r="K208" s="138"/>
      <c r="L208" s="138"/>
      <c r="M208" s="138"/>
      <c r="N208" s="139"/>
      <c r="P208" s="165"/>
      <c r="Q208" s="298"/>
      <c r="R208" s="299"/>
      <c r="S208" s="299"/>
      <c r="T208" s="299"/>
      <c r="U208" s="299"/>
      <c r="V208" s="300"/>
      <c r="W208" s="166"/>
      <c r="X208" s="138"/>
      <c r="Y208" s="138"/>
      <c r="Z208" s="138"/>
      <c r="AA208" s="138"/>
      <c r="AB208" s="138"/>
      <c r="AC208" s="139"/>
    </row>
    <row r="209" spans="1:29" ht="9.75" customHeight="1">
      <c r="A209" s="167" t="s">
        <v>119</v>
      </c>
      <c r="B209" s="96"/>
      <c r="C209" s="96"/>
      <c r="D209" s="96"/>
      <c r="E209" s="96"/>
      <c r="F209" s="96"/>
      <c r="G209" s="131"/>
      <c r="H209" s="168" t="s">
        <v>120</v>
      </c>
      <c r="I209" s="63"/>
      <c r="J209" s="157"/>
      <c r="K209" s="63"/>
      <c r="L209" s="169" t="s">
        <v>121</v>
      </c>
      <c r="M209" s="63"/>
      <c r="N209" s="157"/>
      <c r="P209" s="167" t="s">
        <v>119</v>
      </c>
      <c r="Q209" s="96"/>
      <c r="R209" s="96"/>
      <c r="S209" s="96"/>
      <c r="T209" s="96"/>
      <c r="U209" s="96"/>
      <c r="V209" s="131"/>
      <c r="W209" s="168" t="s">
        <v>120</v>
      </c>
      <c r="X209" s="63"/>
      <c r="Y209" s="157"/>
      <c r="Z209" s="63"/>
      <c r="AA209" s="169" t="s">
        <v>121</v>
      </c>
      <c r="AB209" s="63"/>
      <c r="AC209" s="157"/>
    </row>
    <row r="210" spans="1:29" ht="19.5" customHeight="1">
      <c r="A210" s="97"/>
      <c r="B210" s="298"/>
      <c r="C210" s="299"/>
      <c r="D210" s="299"/>
      <c r="E210" s="299"/>
      <c r="F210" s="299"/>
      <c r="G210" s="300"/>
      <c r="H210" s="97"/>
      <c r="I210" s="98"/>
      <c r="J210" s="157"/>
      <c r="K210" s="98"/>
      <c r="L210" s="98"/>
      <c r="M210" s="98"/>
      <c r="N210" s="144"/>
      <c r="P210" s="97"/>
      <c r="Q210" s="298"/>
      <c r="R210" s="299"/>
      <c r="S210" s="299"/>
      <c r="T210" s="299"/>
      <c r="U210" s="299"/>
      <c r="V210" s="300"/>
      <c r="W210" s="97"/>
      <c r="X210" s="98"/>
      <c r="Y210" s="157"/>
      <c r="Z210" s="98"/>
      <c r="AA210" s="98"/>
      <c r="AB210" s="98"/>
      <c r="AC210" s="144"/>
    </row>
    <row r="211" spans="1:29" ht="12.75" customHeight="1">
      <c r="A211" t="str">
        <f>$A$52</f>
        <v>Offenburg</v>
      </c>
      <c r="M211" s="311">
        <f>$M$52</f>
        <v>40677</v>
      </c>
      <c r="N211" s="270"/>
      <c r="P211" t="str">
        <f>$A$52</f>
        <v>Offenburg</v>
      </c>
      <c r="AB211" s="311">
        <f>$M$52</f>
        <v>40677</v>
      </c>
      <c r="AC211" s="270">
        <f>M211</f>
        <v>40677</v>
      </c>
    </row>
    <row r="212" ht="12.75" customHeight="1"/>
    <row r="213" spans="1:29" ht="24" customHeight="1">
      <c r="A213" s="128" t="s">
        <v>131</v>
      </c>
      <c r="B213" s="129"/>
      <c r="C213" s="129"/>
      <c r="D213" s="129"/>
      <c r="E213" s="129"/>
      <c r="F213" s="129"/>
      <c r="G213" s="129"/>
      <c r="H213" s="129"/>
      <c r="I213" s="129"/>
      <c r="J213" s="129"/>
      <c r="K213" s="129"/>
      <c r="L213" s="129"/>
      <c r="M213" s="129"/>
      <c r="N213" s="129"/>
      <c r="P213" s="128" t="str">
        <f>A213</f>
        <v>Schiedrichterzettel - Endrunde 2</v>
      </c>
      <c r="Q213" s="129"/>
      <c r="R213" s="129"/>
      <c r="S213" s="129"/>
      <c r="T213" s="129"/>
      <c r="U213" s="129"/>
      <c r="V213" s="129"/>
      <c r="W213" s="129"/>
      <c r="X213" s="129"/>
      <c r="Y213" s="129"/>
      <c r="Z213" s="129"/>
      <c r="AA213" s="129"/>
      <c r="AB213" s="129"/>
      <c r="AC213" s="129"/>
    </row>
    <row r="214" spans="1:29" ht="15.75" customHeight="1">
      <c r="A214" s="130" t="s">
        <v>97</v>
      </c>
      <c r="B214" s="96"/>
      <c r="C214" s="96"/>
      <c r="D214" s="131"/>
      <c r="E214" s="132" t="s">
        <v>98</v>
      </c>
      <c r="F214" s="96"/>
      <c r="G214" s="131"/>
      <c r="H214" s="130" t="s">
        <v>99</v>
      </c>
      <c r="I214" s="96"/>
      <c r="J214" s="132"/>
      <c r="K214" s="131"/>
      <c r="L214" s="132" t="s">
        <v>100</v>
      </c>
      <c r="M214" s="96"/>
      <c r="N214" s="131"/>
      <c r="P214" s="130" t="s">
        <v>97</v>
      </c>
      <c r="Q214" s="96"/>
      <c r="R214" s="96"/>
      <c r="S214" s="131"/>
      <c r="T214" s="132" t="s">
        <v>98</v>
      </c>
      <c r="U214" s="96"/>
      <c r="V214" s="131"/>
      <c r="W214" s="130" t="s">
        <v>99</v>
      </c>
      <c r="X214" s="96"/>
      <c r="Y214" s="132"/>
      <c r="Z214" s="131"/>
      <c r="AA214" s="132" t="s">
        <v>100</v>
      </c>
      <c r="AB214" s="96"/>
      <c r="AC214" s="131"/>
    </row>
    <row r="215" spans="1:29" ht="18" customHeight="1">
      <c r="A215" s="97"/>
      <c r="B215" s="98"/>
      <c r="C215" s="284">
        <f>$C$3</f>
        <v>40677</v>
      </c>
      <c r="D215" s="281"/>
      <c r="E215" s="98"/>
      <c r="F215" s="280"/>
      <c r="G215" s="281"/>
      <c r="H215" s="282" t="str">
        <f>$H$162</f>
        <v>Gruppe F</v>
      </c>
      <c r="I215" s="283"/>
      <c r="J215" s="283"/>
      <c r="K215" s="281"/>
      <c r="L215" s="282"/>
      <c r="M215" s="283"/>
      <c r="N215" s="281"/>
      <c r="P215" s="97"/>
      <c r="Q215" s="98"/>
      <c r="R215" s="284">
        <f>$C$3</f>
        <v>40677</v>
      </c>
      <c r="S215" s="281"/>
      <c r="T215" s="98"/>
      <c r="U215" s="280"/>
      <c r="V215" s="281"/>
      <c r="W215" s="282" t="str">
        <f>$H$162</f>
        <v>Gruppe F</v>
      </c>
      <c r="X215" s="283"/>
      <c r="Y215" s="283"/>
      <c r="Z215" s="281"/>
      <c r="AA215" s="282"/>
      <c r="AB215" s="283"/>
      <c r="AC215" s="281"/>
    </row>
    <row r="216" spans="1:29" ht="24.75" customHeight="1">
      <c r="A216" s="134"/>
      <c r="B216" s="133" t="str">
        <f>$B$4</f>
        <v>BaWü JG-RLT Top24</v>
      </c>
      <c r="L216" s="295" t="str">
        <f>$L$4</f>
        <v>Jungen U12</v>
      </c>
      <c r="M216" s="295"/>
      <c r="N216" s="295"/>
      <c r="P216" s="134"/>
      <c r="Q216" s="133" t="str">
        <f>$B$4</f>
        <v>BaWü JG-RLT Top24</v>
      </c>
      <c r="AA216" s="295" t="str">
        <f>$L$4</f>
        <v>Jungen U12</v>
      </c>
      <c r="AB216" s="295"/>
      <c r="AC216" s="295"/>
    </row>
    <row r="217" spans="1:29" ht="4.5" customHeight="1">
      <c r="A217" s="95"/>
      <c r="B217" s="96"/>
      <c r="C217" s="96"/>
      <c r="D217" s="96"/>
      <c r="E217" s="96"/>
      <c r="F217" s="96"/>
      <c r="G217" s="96"/>
      <c r="H217" s="96"/>
      <c r="I217" s="96"/>
      <c r="J217" s="96"/>
      <c r="K217" s="96"/>
      <c r="L217" s="96"/>
      <c r="M217" s="96"/>
      <c r="N217" s="131"/>
      <c r="P217" s="95"/>
      <c r="Q217" s="96"/>
      <c r="R217" s="96"/>
      <c r="S217" s="96"/>
      <c r="T217" s="96"/>
      <c r="U217" s="96"/>
      <c r="V217" s="96"/>
      <c r="W217" s="96"/>
      <c r="X217" s="96"/>
      <c r="Y217" s="96"/>
      <c r="Z217" s="96"/>
      <c r="AA217" s="96"/>
      <c r="AB217" s="96"/>
      <c r="AC217" s="131"/>
    </row>
    <row r="218" spans="1:29" ht="9.75" customHeight="1">
      <c r="A218" s="135"/>
      <c r="B218" s="136"/>
      <c r="C218" s="137" t="s">
        <v>101</v>
      </c>
      <c r="D218" s="137"/>
      <c r="E218" s="136"/>
      <c r="F218" s="137" t="s">
        <v>102</v>
      </c>
      <c r="G218" s="137"/>
      <c r="H218" s="136"/>
      <c r="I218" s="137" t="s">
        <v>103</v>
      </c>
      <c r="J218" s="137"/>
      <c r="K218" s="137"/>
      <c r="M218" s="138"/>
      <c r="N218" s="139"/>
      <c r="P218" s="135"/>
      <c r="Q218" s="136"/>
      <c r="R218" s="137" t="s">
        <v>101</v>
      </c>
      <c r="S218" s="137"/>
      <c r="T218" s="136"/>
      <c r="U218" s="137" t="s">
        <v>102</v>
      </c>
      <c r="V218" s="137"/>
      <c r="W218" s="136"/>
      <c r="X218" s="137" t="s">
        <v>103</v>
      </c>
      <c r="Y218" s="137"/>
      <c r="Z218" s="137"/>
      <c r="AB218" s="138"/>
      <c r="AC218" s="139"/>
    </row>
    <row r="219" spans="1:29" ht="4.5" customHeight="1">
      <c r="A219" s="135"/>
      <c r="M219" s="138"/>
      <c r="N219" s="139"/>
      <c r="P219" s="135"/>
      <c r="AB219" s="138"/>
      <c r="AC219" s="139"/>
    </row>
    <row r="220" spans="1:29" ht="12.75" customHeight="1">
      <c r="A220" s="95"/>
      <c r="B220" s="96"/>
      <c r="C220" s="140" t="s">
        <v>104</v>
      </c>
      <c r="D220" s="140" t="s">
        <v>105</v>
      </c>
      <c r="E220" s="96"/>
      <c r="F220" s="140"/>
      <c r="G220" s="140"/>
      <c r="H220" s="96"/>
      <c r="I220" s="96"/>
      <c r="J220" s="131"/>
      <c r="M220" s="138"/>
      <c r="N220" s="139"/>
      <c r="P220" s="95"/>
      <c r="Q220" s="96"/>
      <c r="R220" s="140" t="s">
        <v>104</v>
      </c>
      <c r="S220" s="140" t="s">
        <v>105</v>
      </c>
      <c r="T220" s="96"/>
      <c r="U220" s="140"/>
      <c r="V220" s="140"/>
      <c r="W220" s="96"/>
      <c r="X220" s="96"/>
      <c r="Y220" s="131"/>
      <c r="AB220" s="138"/>
      <c r="AC220" s="139"/>
    </row>
    <row r="221" spans="1:29" ht="4.5" customHeight="1">
      <c r="A221" s="135"/>
      <c r="B221" s="138"/>
      <c r="C221" s="1"/>
      <c r="D221" s="1"/>
      <c r="E221" s="138"/>
      <c r="F221" s="1"/>
      <c r="G221" s="1"/>
      <c r="H221" s="138"/>
      <c r="I221" s="138"/>
      <c r="J221" s="139"/>
      <c r="M221" s="138"/>
      <c r="N221" s="139"/>
      <c r="P221" s="135"/>
      <c r="Q221" s="138"/>
      <c r="R221" s="1"/>
      <c r="S221" s="1"/>
      <c r="T221" s="138"/>
      <c r="U221" s="1"/>
      <c r="V221" s="1"/>
      <c r="W221" s="138"/>
      <c r="X221" s="138"/>
      <c r="Y221" s="139"/>
      <c r="AB221" s="138"/>
      <c r="AC221" s="139"/>
    </row>
    <row r="222" spans="1:29" ht="9.75" customHeight="1">
      <c r="A222" s="135"/>
      <c r="B222" s="138"/>
      <c r="C222" s="287">
        <f>Raster!AN14</f>
        <v>79</v>
      </c>
      <c r="D222" s="289" t="str">
        <f>Raster!AO14</f>
        <v>Spitz, Marco </v>
      </c>
      <c r="E222" s="290"/>
      <c r="F222" s="290"/>
      <c r="G222" s="290"/>
      <c r="H222" s="290"/>
      <c r="I222" s="290"/>
      <c r="J222" s="291"/>
      <c r="L222" s="136"/>
      <c r="M222" s="1" t="s">
        <v>106</v>
      </c>
      <c r="N222" s="141"/>
      <c r="P222" s="135"/>
      <c r="Q222" s="138"/>
      <c r="R222" s="287">
        <f>Raster!AN15</f>
        <v>85</v>
      </c>
      <c r="S222" s="289" t="str">
        <f>Raster!AO15</f>
        <v>Schmidt, Patrik</v>
      </c>
      <c r="T222" s="290"/>
      <c r="U222" s="290"/>
      <c r="V222" s="290"/>
      <c r="W222" s="290"/>
      <c r="X222" s="290"/>
      <c r="Y222" s="291"/>
      <c r="AA222" s="136"/>
      <c r="AB222" s="1" t="s">
        <v>106</v>
      </c>
      <c r="AC222" s="141"/>
    </row>
    <row r="223" spans="1:29" ht="4.5" customHeight="1">
      <c r="A223" s="135"/>
      <c r="B223" s="138"/>
      <c r="C223" s="288"/>
      <c r="D223" s="290"/>
      <c r="E223" s="290"/>
      <c r="F223" s="290"/>
      <c r="G223" s="290"/>
      <c r="H223" s="290"/>
      <c r="I223" s="290"/>
      <c r="J223" s="291"/>
      <c r="M223" s="138"/>
      <c r="N223" s="139"/>
      <c r="P223" s="135"/>
      <c r="Q223" s="138"/>
      <c r="R223" s="288"/>
      <c r="S223" s="290"/>
      <c r="T223" s="290"/>
      <c r="U223" s="290"/>
      <c r="V223" s="290"/>
      <c r="W223" s="290"/>
      <c r="X223" s="290"/>
      <c r="Y223" s="291"/>
      <c r="AB223" s="138"/>
      <c r="AC223" s="139"/>
    </row>
    <row r="224" spans="1:29" ht="9.75" customHeight="1">
      <c r="A224" s="135"/>
      <c r="B224" s="138"/>
      <c r="C224" s="288"/>
      <c r="D224" s="290"/>
      <c r="E224" s="290"/>
      <c r="F224" s="290"/>
      <c r="G224" s="290"/>
      <c r="H224" s="290"/>
      <c r="I224" s="290"/>
      <c r="J224" s="291"/>
      <c r="L224" s="136"/>
      <c r="M224" s="1" t="s">
        <v>107</v>
      </c>
      <c r="N224" s="141"/>
      <c r="P224" s="135"/>
      <c r="Q224" s="138"/>
      <c r="R224" s="288"/>
      <c r="S224" s="290"/>
      <c r="T224" s="290"/>
      <c r="U224" s="290"/>
      <c r="V224" s="290"/>
      <c r="W224" s="290"/>
      <c r="X224" s="290"/>
      <c r="Y224" s="291"/>
      <c r="AA224" s="136"/>
      <c r="AB224" s="1" t="s">
        <v>107</v>
      </c>
      <c r="AC224" s="141"/>
    </row>
    <row r="225" spans="1:29" ht="4.5" customHeight="1">
      <c r="A225" s="135"/>
      <c r="B225" s="138"/>
      <c r="C225" s="288"/>
      <c r="D225" s="290"/>
      <c r="E225" s="290"/>
      <c r="F225" s="290"/>
      <c r="G225" s="290"/>
      <c r="H225" s="290"/>
      <c r="I225" s="290"/>
      <c r="J225" s="291"/>
      <c r="M225" s="138"/>
      <c r="N225" s="139"/>
      <c r="P225" s="135"/>
      <c r="Q225" s="138"/>
      <c r="R225" s="288"/>
      <c r="S225" s="290"/>
      <c r="T225" s="290"/>
      <c r="U225" s="290"/>
      <c r="V225" s="290"/>
      <c r="W225" s="290"/>
      <c r="X225" s="290"/>
      <c r="Y225" s="291"/>
      <c r="AB225" s="138"/>
      <c r="AC225" s="139"/>
    </row>
    <row r="226" spans="1:29" ht="9.75" customHeight="1">
      <c r="A226" s="135"/>
      <c r="B226" s="138"/>
      <c r="C226" s="288"/>
      <c r="D226" s="290"/>
      <c r="E226" s="290"/>
      <c r="F226" s="290"/>
      <c r="G226" s="290"/>
      <c r="H226" s="290"/>
      <c r="I226" s="290"/>
      <c r="J226" s="291"/>
      <c r="L226" s="142"/>
      <c r="M226" s="1" t="s">
        <v>107</v>
      </c>
      <c r="N226" s="141"/>
      <c r="P226" s="135"/>
      <c r="Q226" s="138"/>
      <c r="R226" s="288"/>
      <c r="S226" s="290"/>
      <c r="T226" s="290"/>
      <c r="U226" s="290"/>
      <c r="V226" s="290"/>
      <c r="W226" s="290"/>
      <c r="X226" s="290"/>
      <c r="Y226" s="291"/>
      <c r="AA226" s="142"/>
      <c r="AB226" s="1" t="s">
        <v>107</v>
      </c>
      <c r="AC226" s="141"/>
    </row>
    <row r="227" spans="1:29" ht="4.5" customHeight="1">
      <c r="A227" s="97"/>
      <c r="B227" s="98"/>
      <c r="C227" s="98"/>
      <c r="D227" s="98"/>
      <c r="E227" s="98"/>
      <c r="F227" s="98"/>
      <c r="G227" s="98"/>
      <c r="H227" s="98"/>
      <c r="I227" s="98"/>
      <c r="J227" s="139"/>
      <c r="L227" s="96"/>
      <c r="M227" s="143"/>
      <c r="N227" s="141"/>
      <c r="P227" s="97"/>
      <c r="Q227" s="98"/>
      <c r="R227" s="98"/>
      <c r="S227" s="98"/>
      <c r="T227" s="98"/>
      <c r="U227" s="98"/>
      <c r="V227" s="98"/>
      <c r="W227" s="98"/>
      <c r="X227" s="98"/>
      <c r="Y227" s="139"/>
      <c r="AA227" s="96"/>
      <c r="AB227" s="143"/>
      <c r="AC227" s="141"/>
    </row>
    <row r="228" spans="1:29" ht="12.75" customHeight="1">
      <c r="A228" s="95"/>
      <c r="B228" s="96"/>
      <c r="C228" s="96"/>
      <c r="D228" s="140" t="s">
        <v>108</v>
      </c>
      <c r="E228" s="96"/>
      <c r="F228" s="140"/>
      <c r="G228" s="140"/>
      <c r="H228" s="96"/>
      <c r="I228" s="96"/>
      <c r="J228" s="131"/>
      <c r="K228" s="96"/>
      <c r="L228" s="96"/>
      <c r="M228" s="96"/>
      <c r="N228" s="131"/>
      <c r="P228" s="95"/>
      <c r="Q228" s="96"/>
      <c r="R228" s="96"/>
      <c r="S228" s="140" t="s">
        <v>108</v>
      </c>
      <c r="T228" s="96"/>
      <c r="U228" s="140"/>
      <c r="V228" s="140"/>
      <c r="W228" s="96"/>
      <c r="X228" s="96"/>
      <c r="Y228" s="131"/>
      <c r="Z228" s="96"/>
      <c r="AA228" s="96"/>
      <c r="AB228" s="96"/>
      <c r="AC228" s="131"/>
    </row>
    <row r="229" spans="1:29" ht="4.5" customHeight="1">
      <c r="A229" s="135"/>
      <c r="B229" s="138"/>
      <c r="C229" s="138"/>
      <c r="D229" s="138"/>
      <c r="E229" s="138"/>
      <c r="F229" s="138"/>
      <c r="G229" s="138"/>
      <c r="H229" s="138"/>
      <c r="I229" s="138"/>
      <c r="J229" s="139"/>
      <c r="K229" s="138"/>
      <c r="L229" s="138"/>
      <c r="M229" s="138"/>
      <c r="N229" s="139"/>
      <c r="P229" s="135"/>
      <c r="Q229" s="138"/>
      <c r="R229" s="138"/>
      <c r="S229" s="138"/>
      <c r="T229" s="138"/>
      <c r="U229" s="138"/>
      <c r="V229" s="138"/>
      <c r="W229" s="138"/>
      <c r="X229" s="138"/>
      <c r="Y229" s="139"/>
      <c r="Z229" s="138"/>
      <c r="AA229" s="138"/>
      <c r="AB229" s="138"/>
      <c r="AC229" s="139"/>
    </row>
    <row r="230" spans="1:29" ht="9.75" customHeight="1">
      <c r="A230" s="135"/>
      <c r="B230" s="138"/>
      <c r="C230" s="138"/>
      <c r="D230" s="292"/>
      <c r="E230" s="293"/>
      <c r="F230" s="293"/>
      <c r="G230" s="293"/>
      <c r="H230" s="293"/>
      <c r="I230" s="293"/>
      <c r="J230" s="294"/>
      <c r="K230" s="138"/>
      <c r="L230" s="136"/>
      <c r="M230" s="1" t="s">
        <v>106</v>
      </c>
      <c r="N230" s="141"/>
      <c r="P230" s="135"/>
      <c r="Q230" s="138"/>
      <c r="R230" s="138"/>
      <c r="S230" s="292"/>
      <c r="T230" s="293"/>
      <c r="U230" s="293"/>
      <c r="V230" s="293"/>
      <c r="W230" s="293"/>
      <c r="X230" s="293"/>
      <c r="Y230" s="294"/>
      <c r="Z230" s="138"/>
      <c r="AA230" s="136"/>
      <c r="AB230" s="1" t="s">
        <v>106</v>
      </c>
      <c r="AC230" s="141"/>
    </row>
    <row r="231" spans="1:29" ht="4.5" customHeight="1">
      <c r="A231" s="135"/>
      <c r="B231" s="138"/>
      <c r="C231" s="138"/>
      <c r="D231" s="293"/>
      <c r="E231" s="293"/>
      <c r="F231" s="293"/>
      <c r="G231" s="293"/>
      <c r="H231" s="293"/>
      <c r="I231" s="293"/>
      <c r="J231" s="294"/>
      <c r="K231" s="138"/>
      <c r="L231" s="138"/>
      <c r="M231" s="138"/>
      <c r="N231" s="139"/>
      <c r="P231" s="135"/>
      <c r="Q231" s="138"/>
      <c r="R231" s="138"/>
      <c r="S231" s="293"/>
      <c r="T231" s="293"/>
      <c r="U231" s="293"/>
      <c r="V231" s="293"/>
      <c r="W231" s="293"/>
      <c r="X231" s="293"/>
      <c r="Y231" s="294"/>
      <c r="Z231" s="138"/>
      <c r="AA231" s="138"/>
      <c r="AB231" s="138"/>
      <c r="AC231" s="139"/>
    </row>
    <row r="232" spans="1:29" ht="9.75" customHeight="1">
      <c r="A232" s="135"/>
      <c r="B232" s="138"/>
      <c r="C232" s="138"/>
      <c r="D232" s="293"/>
      <c r="E232" s="293"/>
      <c r="F232" s="293"/>
      <c r="G232" s="293"/>
      <c r="H232" s="293"/>
      <c r="I232" s="293"/>
      <c r="J232" s="294"/>
      <c r="K232" s="138"/>
      <c r="L232" s="136"/>
      <c r="M232" s="1" t="s">
        <v>109</v>
      </c>
      <c r="N232" s="141"/>
      <c r="P232" s="135"/>
      <c r="Q232" s="138"/>
      <c r="R232" s="138"/>
      <c r="S232" s="293"/>
      <c r="T232" s="293"/>
      <c r="U232" s="293"/>
      <c r="V232" s="293"/>
      <c r="W232" s="293"/>
      <c r="X232" s="293"/>
      <c r="Y232" s="294"/>
      <c r="Z232" s="138"/>
      <c r="AA232" s="136"/>
      <c r="AB232" s="1" t="s">
        <v>109</v>
      </c>
      <c r="AC232" s="141"/>
    </row>
    <row r="233" spans="1:29" ht="4.5" customHeight="1">
      <c r="A233" s="97"/>
      <c r="B233" s="98"/>
      <c r="C233" s="98"/>
      <c r="D233" s="98"/>
      <c r="E233" s="98"/>
      <c r="F233" s="98"/>
      <c r="G233" s="98"/>
      <c r="H233" s="98"/>
      <c r="I233" s="98"/>
      <c r="J233" s="144"/>
      <c r="K233" s="98"/>
      <c r="L233" s="98"/>
      <c r="M233" s="98"/>
      <c r="N233" s="139"/>
      <c r="P233" s="97"/>
      <c r="Q233" s="98"/>
      <c r="R233" s="98"/>
      <c r="S233" s="98"/>
      <c r="T233" s="98"/>
      <c r="U233" s="98"/>
      <c r="V233" s="98"/>
      <c r="W233" s="98"/>
      <c r="X233" s="98"/>
      <c r="Y233" s="144"/>
      <c r="Z233" s="98"/>
      <c r="AA233" s="98"/>
      <c r="AB233" s="98"/>
      <c r="AC233" s="139"/>
    </row>
    <row r="234" spans="13:29" ht="4.5" customHeight="1">
      <c r="M234" s="138"/>
      <c r="N234" s="63"/>
      <c r="AB234" s="138"/>
      <c r="AC234" s="63"/>
    </row>
    <row r="235" spans="1:29" ht="4.5" customHeight="1">
      <c r="A235" s="95"/>
      <c r="B235" s="96"/>
      <c r="C235" s="96"/>
      <c r="D235" s="96"/>
      <c r="E235" s="96"/>
      <c r="F235" s="96"/>
      <c r="G235" s="96"/>
      <c r="H235" s="96"/>
      <c r="I235" s="96"/>
      <c r="J235" s="96"/>
      <c r="K235" s="96"/>
      <c r="L235" s="96"/>
      <c r="M235" s="96"/>
      <c r="N235" s="139"/>
      <c r="P235" s="95"/>
      <c r="Q235" s="96"/>
      <c r="R235" s="96"/>
      <c r="S235" s="96"/>
      <c r="T235" s="96"/>
      <c r="U235" s="96"/>
      <c r="V235" s="96"/>
      <c r="W235" s="96"/>
      <c r="X235" s="96"/>
      <c r="Y235" s="96"/>
      <c r="Z235" s="96"/>
      <c r="AA235" s="96"/>
      <c r="AB235" s="96"/>
      <c r="AC235" s="139"/>
    </row>
    <row r="236" spans="1:29" ht="9.75" customHeight="1">
      <c r="A236" s="135"/>
      <c r="B236" s="136"/>
      <c r="C236" s="137" t="s">
        <v>101</v>
      </c>
      <c r="D236" s="137"/>
      <c r="E236" s="136"/>
      <c r="F236" s="137" t="s">
        <v>102</v>
      </c>
      <c r="G236" s="137"/>
      <c r="H236" s="136"/>
      <c r="I236" s="137" t="s">
        <v>103</v>
      </c>
      <c r="J236" s="137"/>
      <c r="K236" s="137"/>
      <c r="M236" s="138"/>
      <c r="N236" s="139"/>
      <c r="P236" s="135"/>
      <c r="Q236" s="136"/>
      <c r="R236" s="137" t="s">
        <v>101</v>
      </c>
      <c r="S236" s="137"/>
      <c r="T236" s="136"/>
      <c r="U236" s="137" t="s">
        <v>102</v>
      </c>
      <c r="V236" s="137"/>
      <c r="W236" s="136"/>
      <c r="X236" s="137" t="s">
        <v>103</v>
      </c>
      <c r="Y236" s="137"/>
      <c r="Z236" s="137"/>
      <c r="AB236" s="138"/>
      <c r="AC236" s="139"/>
    </row>
    <row r="237" spans="1:29" ht="4.5" customHeight="1">
      <c r="A237" s="135"/>
      <c r="M237" s="138"/>
      <c r="N237" s="139"/>
      <c r="P237" s="135"/>
      <c r="AB237" s="138"/>
      <c r="AC237" s="139"/>
    </row>
    <row r="238" spans="1:29" ht="12.75" customHeight="1">
      <c r="A238" s="95"/>
      <c r="B238" s="96"/>
      <c r="C238" s="140" t="s">
        <v>104</v>
      </c>
      <c r="D238" s="140" t="s">
        <v>110</v>
      </c>
      <c r="E238" s="96"/>
      <c r="F238" s="140"/>
      <c r="G238" s="140"/>
      <c r="H238" s="96"/>
      <c r="I238" s="96"/>
      <c r="J238" s="131"/>
      <c r="M238" s="138"/>
      <c r="N238" s="139"/>
      <c r="P238" s="95"/>
      <c r="Q238" s="96"/>
      <c r="R238" s="140" t="s">
        <v>104</v>
      </c>
      <c r="S238" s="140" t="s">
        <v>110</v>
      </c>
      <c r="T238" s="96"/>
      <c r="U238" s="140"/>
      <c r="V238" s="140"/>
      <c r="W238" s="96"/>
      <c r="X238" s="96"/>
      <c r="Y238" s="131"/>
      <c r="AB238" s="138"/>
      <c r="AC238" s="139"/>
    </row>
    <row r="239" spans="1:29" ht="4.5" customHeight="1">
      <c r="A239" s="135"/>
      <c r="B239" s="138"/>
      <c r="C239" s="1"/>
      <c r="D239" s="1"/>
      <c r="E239" s="138"/>
      <c r="F239" s="1"/>
      <c r="G239" s="1"/>
      <c r="H239" s="138"/>
      <c r="I239" s="138"/>
      <c r="J239" s="139"/>
      <c r="M239" s="138"/>
      <c r="N239" s="139"/>
      <c r="P239" s="135"/>
      <c r="Q239" s="138"/>
      <c r="R239" s="1"/>
      <c r="S239" s="1"/>
      <c r="T239" s="138"/>
      <c r="U239" s="1"/>
      <c r="V239" s="1"/>
      <c r="W239" s="138"/>
      <c r="X239" s="138"/>
      <c r="Y239" s="139"/>
      <c r="AB239" s="138"/>
      <c r="AC239" s="139"/>
    </row>
    <row r="240" spans="1:29" ht="9.75" customHeight="1">
      <c r="A240" s="135"/>
      <c r="B240" s="138"/>
      <c r="C240" s="287">
        <f>Raster!AN16</f>
        <v>76</v>
      </c>
      <c r="D240" s="289" t="str">
        <f>Raster!AO16</f>
        <v>Pickan, Mika</v>
      </c>
      <c r="E240" s="290"/>
      <c r="F240" s="290"/>
      <c r="G240" s="290"/>
      <c r="H240" s="290"/>
      <c r="I240" s="290"/>
      <c r="J240" s="291"/>
      <c r="L240" s="136"/>
      <c r="M240" s="1" t="s">
        <v>106</v>
      </c>
      <c r="N240" s="141"/>
      <c r="P240" s="135"/>
      <c r="Q240" s="138"/>
      <c r="R240" s="287">
        <f>Raster!AN17</f>
        <v>92</v>
      </c>
      <c r="S240" s="289" t="str">
        <f>Raster!AO17</f>
        <v>Reis, Dominik</v>
      </c>
      <c r="T240" s="290"/>
      <c r="U240" s="290"/>
      <c r="V240" s="290"/>
      <c r="W240" s="290"/>
      <c r="X240" s="290"/>
      <c r="Y240" s="291"/>
      <c r="AA240" s="136"/>
      <c r="AB240" s="1" t="s">
        <v>106</v>
      </c>
      <c r="AC240" s="141"/>
    </row>
    <row r="241" spans="1:29" ht="4.5" customHeight="1">
      <c r="A241" s="135"/>
      <c r="B241" s="138"/>
      <c r="C241" s="288"/>
      <c r="D241" s="290"/>
      <c r="E241" s="290"/>
      <c r="F241" s="290"/>
      <c r="G241" s="290"/>
      <c r="H241" s="290"/>
      <c r="I241" s="290"/>
      <c r="J241" s="291"/>
      <c r="M241" s="138"/>
      <c r="N241" s="139"/>
      <c r="P241" s="135"/>
      <c r="Q241" s="138"/>
      <c r="R241" s="288"/>
      <c r="S241" s="290"/>
      <c r="T241" s="290"/>
      <c r="U241" s="290"/>
      <c r="V241" s="290"/>
      <c r="W241" s="290"/>
      <c r="X241" s="290"/>
      <c r="Y241" s="291"/>
      <c r="AB241" s="138"/>
      <c r="AC241" s="139"/>
    </row>
    <row r="242" spans="1:29" ht="9.75" customHeight="1">
      <c r="A242" s="135"/>
      <c r="B242" s="138"/>
      <c r="C242" s="288"/>
      <c r="D242" s="290"/>
      <c r="E242" s="290"/>
      <c r="F242" s="290"/>
      <c r="G242" s="290"/>
      <c r="H242" s="290"/>
      <c r="I242" s="290"/>
      <c r="J242" s="291"/>
      <c r="L242" s="136"/>
      <c r="M242" s="1" t="s">
        <v>107</v>
      </c>
      <c r="N242" s="141"/>
      <c r="P242" s="135"/>
      <c r="Q242" s="138"/>
      <c r="R242" s="288"/>
      <c r="S242" s="290"/>
      <c r="T242" s="290"/>
      <c r="U242" s="290"/>
      <c r="V242" s="290"/>
      <c r="W242" s="290"/>
      <c r="X242" s="290"/>
      <c r="Y242" s="291"/>
      <c r="AA242" s="136"/>
      <c r="AB242" s="1" t="s">
        <v>107</v>
      </c>
      <c r="AC242" s="141"/>
    </row>
    <row r="243" spans="1:29" ht="4.5" customHeight="1">
      <c r="A243" s="135"/>
      <c r="B243" s="138"/>
      <c r="C243" s="288"/>
      <c r="D243" s="290"/>
      <c r="E243" s="290"/>
      <c r="F243" s="290"/>
      <c r="G243" s="290"/>
      <c r="H243" s="290"/>
      <c r="I243" s="290"/>
      <c r="J243" s="291"/>
      <c r="M243" s="138"/>
      <c r="N243" s="139"/>
      <c r="P243" s="135"/>
      <c r="Q243" s="138"/>
      <c r="R243" s="288"/>
      <c r="S243" s="290"/>
      <c r="T243" s="290"/>
      <c r="U243" s="290"/>
      <c r="V243" s="290"/>
      <c r="W243" s="290"/>
      <c r="X243" s="290"/>
      <c r="Y243" s="291"/>
      <c r="AB243" s="138"/>
      <c r="AC243" s="139"/>
    </row>
    <row r="244" spans="1:29" ht="9.75" customHeight="1">
      <c r="A244" s="135"/>
      <c r="B244" s="138"/>
      <c r="C244" s="288"/>
      <c r="D244" s="290"/>
      <c r="E244" s="290"/>
      <c r="F244" s="290"/>
      <c r="G244" s="290"/>
      <c r="H244" s="290"/>
      <c r="I244" s="290"/>
      <c r="J244" s="291"/>
      <c r="L244" s="142"/>
      <c r="M244" s="1" t="s">
        <v>107</v>
      </c>
      <c r="N244" s="141"/>
      <c r="P244" s="135"/>
      <c r="Q244" s="138"/>
      <c r="R244" s="288"/>
      <c r="S244" s="290"/>
      <c r="T244" s="290"/>
      <c r="U244" s="290"/>
      <c r="V244" s="290"/>
      <c r="W244" s="290"/>
      <c r="X244" s="290"/>
      <c r="Y244" s="291"/>
      <c r="AA244" s="142"/>
      <c r="AB244" s="1" t="s">
        <v>107</v>
      </c>
      <c r="AC244" s="141"/>
    </row>
    <row r="245" spans="1:29" ht="4.5" customHeight="1">
      <c r="A245" s="97"/>
      <c r="B245" s="98"/>
      <c r="C245" s="98"/>
      <c r="D245" s="98"/>
      <c r="E245" s="98"/>
      <c r="F245" s="98"/>
      <c r="G245" s="98"/>
      <c r="H245" s="98"/>
      <c r="I245" s="98"/>
      <c r="J245" s="139"/>
      <c r="L245" s="96"/>
      <c r="M245" s="143"/>
      <c r="N245" s="141"/>
      <c r="P245" s="97"/>
      <c r="Q245" s="98"/>
      <c r="R245" s="98"/>
      <c r="S245" s="98"/>
      <c r="T245" s="98"/>
      <c r="U245" s="98"/>
      <c r="V245" s="98"/>
      <c r="W245" s="98"/>
      <c r="X245" s="98"/>
      <c r="Y245" s="139"/>
      <c r="AA245" s="96"/>
      <c r="AB245" s="143"/>
      <c r="AC245" s="141"/>
    </row>
    <row r="246" spans="1:29" ht="12.75" customHeight="1">
      <c r="A246" s="95"/>
      <c r="B246" s="96"/>
      <c r="C246" s="96"/>
      <c r="D246" s="140" t="s">
        <v>108</v>
      </c>
      <c r="E246" s="96"/>
      <c r="F246" s="140"/>
      <c r="G246" s="140"/>
      <c r="H246" s="96"/>
      <c r="I246" s="96"/>
      <c r="J246" s="131"/>
      <c r="K246" s="96"/>
      <c r="L246" s="96"/>
      <c r="M246" s="96"/>
      <c r="N246" s="131"/>
      <c r="P246" s="95"/>
      <c r="Q246" s="96"/>
      <c r="R246" s="96"/>
      <c r="S246" s="140" t="s">
        <v>108</v>
      </c>
      <c r="T246" s="96"/>
      <c r="U246" s="140"/>
      <c r="V246" s="140"/>
      <c r="W246" s="96"/>
      <c r="X246" s="96"/>
      <c r="Y246" s="131"/>
      <c r="Z246" s="96"/>
      <c r="AA246" s="96"/>
      <c r="AB246" s="96"/>
      <c r="AC246" s="131"/>
    </row>
    <row r="247" spans="1:29" ht="4.5" customHeight="1">
      <c r="A247" s="135"/>
      <c r="B247" s="138"/>
      <c r="C247" s="138"/>
      <c r="D247" s="138"/>
      <c r="E247" s="138"/>
      <c r="F247" s="138"/>
      <c r="G247" s="138"/>
      <c r="H247" s="138"/>
      <c r="I247" s="138"/>
      <c r="J247" s="139"/>
      <c r="K247" s="138"/>
      <c r="L247" s="138"/>
      <c r="M247" s="138"/>
      <c r="N247" s="139"/>
      <c r="P247" s="135"/>
      <c r="Q247" s="138"/>
      <c r="R247" s="138"/>
      <c r="S247" s="138"/>
      <c r="T247" s="138"/>
      <c r="U247" s="138"/>
      <c r="V247" s="138"/>
      <c r="W247" s="138"/>
      <c r="X247" s="138"/>
      <c r="Y247" s="139"/>
      <c r="Z247" s="138"/>
      <c r="AA247" s="138"/>
      <c r="AB247" s="138"/>
      <c r="AC247" s="139"/>
    </row>
    <row r="248" spans="1:29" ht="9.75" customHeight="1">
      <c r="A248" s="135"/>
      <c r="B248" s="138"/>
      <c r="C248" s="138"/>
      <c r="D248" s="292"/>
      <c r="E248" s="293"/>
      <c r="F248" s="293"/>
      <c r="G248" s="293"/>
      <c r="H248" s="293"/>
      <c r="I248" s="293"/>
      <c r="J248" s="294"/>
      <c r="K248" s="138"/>
      <c r="L248" s="136"/>
      <c r="M248" s="1" t="s">
        <v>106</v>
      </c>
      <c r="N248" s="141"/>
      <c r="P248" s="135"/>
      <c r="Q248" s="138"/>
      <c r="R248" s="138"/>
      <c r="S248" s="292"/>
      <c r="T248" s="293"/>
      <c r="U248" s="293"/>
      <c r="V248" s="293"/>
      <c r="W248" s="293"/>
      <c r="X248" s="293"/>
      <c r="Y248" s="294"/>
      <c r="Z248" s="138"/>
      <c r="AA248" s="136"/>
      <c r="AB248" s="1" t="s">
        <v>106</v>
      </c>
      <c r="AC248" s="141"/>
    </row>
    <row r="249" spans="1:29" ht="4.5" customHeight="1">
      <c r="A249" s="135"/>
      <c r="B249" s="138"/>
      <c r="C249" s="138"/>
      <c r="D249" s="293"/>
      <c r="E249" s="293"/>
      <c r="F249" s="293"/>
      <c r="G249" s="293"/>
      <c r="H249" s="293"/>
      <c r="I249" s="293"/>
      <c r="J249" s="294"/>
      <c r="K249" s="138"/>
      <c r="L249" s="138"/>
      <c r="M249" s="138"/>
      <c r="N249" s="139"/>
      <c r="P249" s="135"/>
      <c r="Q249" s="138"/>
      <c r="R249" s="138"/>
      <c r="S249" s="293"/>
      <c r="T249" s="293"/>
      <c r="U249" s="293"/>
      <c r="V249" s="293"/>
      <c r="W249" s="293"/>
      <c r="X249" s="293"/>
      <c r="Y249" s="294"/>
      <c r="Z249" s="138"/>
      <c r="AA249" s="138"/>
      <c r="AB249" s="138"/>
      <c r="AC249" s="139"/>
    </row>
    <row r="250" spans="1:29" ht="9.75" customHeight="1">
      <c r="A250" s="135"/>
      <c r="B250" s="138"/>
      <c r="C250" s="138"/>
      <c r="D250" s="293"/>
      <c r="E250" s="293"/>
      <c r="F250" s="293"/>
      <c r="G250" s="293"/>
      <c r="H250" s="293"/>
      <c r="I250" s="293"/>
      <c r="J250" s="294"/>
      <c r="K250" s="138"/>
      <c r="L250" s="136"/>
      <c r="M250" s="1" t="s">
        <v>109</v>
      </c>
      <c r="N250" s="141"/>
      <c r="P250" s="135"/>
      <c r="Q250" s="138"/>
      <c r="R250" s="138"/>
      <c r="S250" s="293"/>
      <c r="T250" s="293"/>
      <c r="U250" s="293"/>
      <c r="V250" s="293"/>
      <c r="W250" s="293"/>
      <c r="X250" s="293"/>
      <c r="Y250" s="294"/>
      <c r="Z250" s="138"/>
      <c r="AA250" s="136"/>
      <c r="AB250" s="1" t="s">
        <v>109</v>
      </c>
      <c r="AC250" s="141"/>
    </row>
    <row r="251" spans="1:29" ht="4.5" customHeight="1">
      <c r="A251" s="97"/>
      <c r="B251" s="98"/>
      <c r="C251" s="98"/>
      <c r="D251" s="98"/>
      <c r="E251" s="98"/>
      <c r="F251" s="98"/>
      <c r="G251" s="98"/>
      <c r="H251" s="98"/>
      <c r="I251" s="98"/>
      <c r="J251" s="144"/>
      <c r="K251" s="98"/>
      <c r="L251" s="98"/>
      <c r="M251" s="98"/>
      <c r="N251" s="144"/>
      <c r="P251" s="97"/>
      <c r="Q251" s="98"/>
      <c r="R251" s="98"/>
      <c r="S251" s="98"/>
      <c r="T251" s="98"/>
      <c r="U251" s="98"/>
      <c r="V251" s="98"/>
      <c r="W251" s="98"/>
      <c r="X251" s="98"/>
      <c r="Y251" s="144"/>
      <c r="Z251" s="98"/>
      <c r="AA251" s="98"/>
      <c r="AB251" s="98"/>
      <c r="AC251" s="144"/>
    </row>
    <row r="252" spans="1:29" ht="4.5" customHeight="1">
      <c r="A252" s="138"/>
      <c r="B252" s="138"/>
      <c r="C252" s="138"/>
      <c r="D252" s="138"/>
      <c r="E252" s="138"/>
      <c r="F252" s="138"/>
      <c r="G252" s="138"/>
      <c r="H252" s="138"/>
      <c r="I252" s="138"/>
      <c r="J252" s="138"/>
      <c r="K252" s="138"/>
      <c r="L252" s="138"/>
      <c r="M252" s="138"/>
      <c r="N252" s="138"/>
      <c r="P252" s="138"/>
      <c r="Q252" s="138"/>
      <c r="R252" s="138"/>
      <c r="S252" s="138"/>
      <c r="T252" s="138"/>
      <c r="U252" s="138"/>
      <c r="V252" s="138"/>
      <c r="W252" s="138"/>
      <c r="X252" s="138"/>
      <c r="Y252" s="138"/>
      <c r="Z252" s="138"/>
      <c r="AA252" s="138"/>
      <c r="AB252" s="138"/>
      <c r="AC252" s="138"/>
    </row>
    <row r="253" spans="1:29" ht="12.75" customHeight="1">
      <c r="A253" s="301" t="s">
        <v>111</v>
      </c>
      <c r="B253" s="302"/>
      <c r="C253" s="303"/>
      <c r="D253" s="145" t="s">
        <v>64</v>
      </c>
      <c r="E253" s="146"/>
      <c r="F253" s="146"/>
      <c r="G253" s="146"/>
      <c r="H253" s="146"/>
      <c r="I253" s="146"/>
      <c r="J253" s="146"/>
      <c r="K253" s="146"/>
      <c r="L253" s="146"/>
      <c r="M253" s="146"/>
      <c r="N253" s="147"/>
      <c r="P253" s="301" t="s">
        <v>111</v>
      </c>
      <c r="Q253" s="302"/>
      <c r="R253" s="303"/>
      <c r="S253" s="145" t="s">
        <v>64</v>
      </c>
      <c r="T253" s="146"/>
      <c r="U253" s="146"/>
      <c r="V253" s="146"/>
      <c r="W253" s="146"/>
      <c r="X253" s="146"/>
      <c r="Y253" s="146"/>
      <c r="Z253" s="146"/>
      <c r="AA253" s="146"/>
      <c r="AB253" s="146"/>
      <c r="AC253" s="147"/>
    </row>
    <row r="254" spans="1:29" ht="12.75" customHeight="1">
      <c r="A254" s="304"/>
      <c r="B254" s="305"/>
      <c r="C254" s="306"/>
      <c r="D254" s="148" t="s">
        <v>66</v>
      </c>
      <c r="E254" s="149" t="s">
        <v>67</v>
      </c>
      <c r="F254" s="147"/>
      <c r="G254" s="150" t="s">
        <v>68</v>
      </c>
      <c r="H254" s="149" t="s">
        <v>69</v>
      </c>
      <c r="I254" s="151"/>
      <c r="J254" s="150" t="s">
        <v>70</v>
      </c>
      <c r="K254" s="149" t="s">
        <v>112</v>
      </c>
      <c r="L254" s="146"/>
      <c r="M254" s="147"/>
      <c r="N254" s="150" t="s">
        <v>113</v>
      </c>
      <c r="P254" s="304"/>
      <c r="Q254" s="305"/>
      <c r="R254" s="306"/>
      <c r="S254" s="148" t="s">
        <v>66</v>
      </c>
      <c r="T254" s="149" t="s">
        <v>67</v>
      </c>
      <c r="U254" s="147"/>
      <c r="V254" s="150" t="s">
        <v>68</v>
      </c>
      <c r="W254" s="149" t="s">
        <v>69</v>
      </c>
      <c r="X254" s="151"/>
      <c r="Y254" s="150" t="s">
        <v>70</v>
      </c>
      <c r="Z254" s="149" t="s">
        <v>112</v>
      </c>
      <c r="AA254" s="146"/>
      <c r="AB254" s="147"/>
      <c r="AC254" s="150" t="s">
        <v>113</v>
      </c>
    </row>
    <row r="255" spans="1:29" ht="18" customHeight="1">
      <c r="A255" s="95"/>
      <c r="B255" s="152">
        <v>1</v>
      </c>
      <c r="C255" s="152"/>
      <c r="D255" s="142"/>
      <c r="E255" s="96"/>
      <c r="F255" s="131"/>
      <c r="G255" s="131"/>
      <c r="H255" s="96"/>
      <c r="I255" s="131"/>
      <c r="J255" s="131"/>
      <c r="K255" s="153"/>
      <c r="L255" s="153"/>
      <c r="M255" s="154"/>
      <c r="N255" s="154"/>
      <c r="P255" s="95"/>
      <c r="Q255" s="152">
        <v>1</v>
      </c>
      <c r="R255" s="152"/>
      <c r="S255" s="142"/>
      <c r="T255" s="96"/>
      <c r="U255" s="131"/>
      <c r="V255" s="131"/>
      <c r="W255" s="96"/>
      <c r="X255" s="131"/>
      <c r="Y255" s="131"/>
      <c r="Z255" s="153"/>
      <c r="AA255" s="153"/>
      <c r="AB255" s="154"/>
      <c r="AC255" s="154"/>
    </row>
    <row r="256" spans="1:29" ht="18" customHeight="1">
      <c r="A256" s="155"/>
      <c r="B256" s="156">
        <v>2</v>
      </c>
      <c r="C256" s="156"/>
      <c r="D256" s="136"/>
      <c r="E256" s="63"/>
      <c r="F256" s="157"/>
      <c r="G256" s="157"/>
      <c r="H256" s="63"/>
      <c r="I256" s="157"/>
      <c r="J256" s="157"/>
      <c r="K256" s="158"/>
      <c r="L256" s="158"/>
      <c r="M256" s="159"/>
      <c r="N256" s="159"/>
      <c r="P256" s="155"/>
      <c r="Q256" s="156">
        <v>2</v>
      </c>
      <c r="R256" s="156"/>
      <c r="S256" s="136"/>
      <c r="T256" s="63"/>
      <c r="U256" s="157"/>
      <c r="V256" s="157"/>
      <c r="W256" s="63"/>
      <c r="X256" s="157"/>
      <c r="Y256" s="157"/>
      <c r="Z256" s="158"/>
      <c r="AA256" s="158"/>
      <c r="AB256" s="159"/>
      <c r="AC256" s="159"/>
    </row>
    <row r="257" spans="1:29" ht="9" customHeight="1">
      <c r="A257" s="96"/>
      <c r="B257" s="96"/>
      <c r="C257" s="96"/>
      <c r="D257" s="96"/>
      <c r="E257" s="96"/>
      <c r="F257" s="96"/>
      <c r="G257" s="96"/>
      <c r="H257" s="96"/>
      <c r="I257" s="96"/>
      <c r="J257" s="96"/>
      <c r="K257" s="96"/>
      <c r="L257" s="96"/>
      <c r="M257" s="96"/>
      <c r="N257" s="96"/>
      <c r="P257" s="96"/>
      <c r="Q257" s="96"/>
      <c r="R257" s="96"/>
      <c r="S257" s="96"/>
      <c r="T257" s="96"/>
      <c r="U257" s="96"/>
      <c r="V257" s="96"/>
      <c r="W257" s="96"/>
      <c r="X257" s="96"/>
      <c r="Y257" s="96"/>
      <c r="Z257" s="96"/>
      <c r="AA257" s="96"/>
      <c r="AB257" s="96"/>
      <c r="AC257" s="96"/>
    </row>
    <row r="258" spans="2:29" ht="18" customHeight="1">
      <c r="B258" s="160" t="s">
        <v>114</v>
      </c>
      <c r="D258" s="161"/>
      <c r="E258" s="161"/>
      <c r="F258" s="161"/>
      <c r="G258" s="161"/>
      <c r="I258" s="160" t="s">
        <v>115</v>
      </c>
      <c r="J258" s="161"/>
      <c r="K258" s="162" t="s">
        <v>48</v>
      </c>
      <c r="L258" s="161"/>
      <c r="M258" s="161"/>
      <c r="N258" s="162" t="s">
        <v>116</v>
      </c>
      <c r="Q258" s="160" t="s">
        <v>114</v>
      </c>
      <c r="S258" s="161"/>
      <c r="T258" s="161"/>
      <c r="U258" s="161"/>
      <c r="V258" s="161"/>
      <c r="X258" s="160" t="s">
        <v>115</v>
      </c>
      <c r="Y258" s="161"/>
      <c r="Z258" s="162" t="s">
        <v>48</v>
      </c>
      <c r="AA258" s="161"/>
      <c r="AB258" s="161"/>
      <c r="AC258" s="162" t="s">
        <v>116</v>
      </c>
    </row>
    <row r="259" ht="9.75" customHeight="1"/>
    <row r="260" spans="1:29" ht="9.75" customHeight="1">
      <c r="A260" s="163" t="s">
        <v>117</v>
      </c>
      <c r="B260" s="146"/>
      <c r="C260" s="146"/>
      <c r="D260" s="146"/>
      <c r="E260" s="146"/>
      <c r="F260" s="146"/>
      <c r="G260" s="146"/>
      <c r="H260" s="164" t="s">
        <v>118</v>
      </c>
      <c r="I260" s="146"/>
      <c r="J260" s="146"/>
      <c r="K260" s="146"/>
      <c r="L260" s="146"/>
      <c r="M260" s="146"/>
      <c r="N260" s="147"/>
      <c r="P260" s="163" t="s">
        <v>117</v>
      </c>
      <c r="Q260" s="146"/>
      <c r="R260" s="146"/>
      <c r="S260" s="146"/>
      <c r="T260" s="146"/>
      <c r="U260" s="146"/>
      <c r="V260" s="146"/>
      <c r="W260" s="164" t="s">
        <v>118</v>
      </c>
      <c r="X260" s="146"/>
      <c r="Y260" s="146"/>
      <c r="Z260" s="146"/>
      <c r="AA260" s="146"/>
      <c r="AB260" s="146"/>
      <c r="AC260" s="147"/>
    </row>
    <row r="261" spans="1:29" ht="15.75" customHeight="1">
      <c r="A261" s="165"/>
      <c r="B261" s="298"/>
      <c r="C261" s="299"/>
      <c r="D261" s="299"/>
      <c r="E261" s="299"/>
      <c r="F261" s="299"/>
      <c r="G261" s="300"/>
      <c r="H261" s="166"/>
      <c r="I261" s="138"/>
      <c r="J261" s="138"/>
      <c r="K261" s="138"/>
      <c r="L261" s="138"/>
      <c r="M261" s="138"/>
      <c r="N261" s="139"/>
      <c r="P261" s="165"/>
      <c r="Q261" s="298"/>
      <c r="R261" s="299"/>
      <c r="S261" s="299"/>
      <c r="T261" s="299"/>
      <c r="U261" s="299"/>
      <c r="V261" s="300"/>
      <c r="W261" s="166"/>
      <c r="X261" s="138"/>
      <c r="Y261" s="138"/>
      <c r="Z261" s="138"/>
      <c r="AA261" s="138"/>
      <c r="AB261" s="138"/>
      <c r="AC261" s="139"/>
    </row>
    <row r="262" spans="1:29" ht="9.75" customHeight="1">
      <c r="A262" s="167" t="s">
        <v>119</v>
      </c>
      <c r="B262" s="96"/>
      <c r="C262" s="96"/>
      <c r="D262" s="96"/>
      <c r="E262" s="96"/>
      <c r="F262" s="96"/>
      <c r="G262" s="131"/>
      <c r="H262" s="168" t="s">
        <v>120</v>
      </c>
      <c r="I262" s="63"/>
      <c r="J262" s="157"/>
      <c r="K262" s="63"/>
      <c r="L262" s="169" t="s">
        <v>121</v>
      </c>
      <c r="M262" s="63"/>
      <c r="N262" s="157"/>
      <c r="P262" s="167" t="s">
        <v>119</v>
      </c>
      <c r="Q262" s="96"/>
      <c r="R262" s="96"/>
      <c r="S262" s="96"/>
      <c r="T262" s="96"/>
      <c r="U262" s="96"/>
      <c r="V262" s="131"/>
      <c r="W262" s="168" t="s">
        <v>120</v>
      </c>
      <c r="X262" s="63"/>
      <c r="Y262" s="157"/>
      <c r="Z262" s="63"/>
      <c r="AA262" s="169" t="s">
        <v>121</v>
      </c>
      <c r="AB262" s="63"/>
      <c r="AC262" s="157"/>
    </row>
    <row r="263" spans="1:29" ht="19.5" customHeight="1">
      <c r="A263" s="97"/>
      <c r="B263" s="298"/>
      <c r="C263" s="299"/>
      <c r="D263" s="299"/>
      <c r="E263" s="299"/>
      <c r="F263" s="299"/>
      <c r="G263" s="300"/>
      <c r="H263" s="97"/>
      <c r="I263" s="98"/>
      <c r="J263" s="157"/>
      <c r="K263" s="98"/>
      <c r="L263" s="98"/>
      <c r="M263" s="98"/>
      <c r="N263" s="144"/>
      <c r="P263" s="97"/>
      <c r="Q263" s="298"/>
      <c r="R263" s="299"/>
      <c r="S263" s="299"/>
      <c r="T263" s="299"/>
      <c r="U263" s="299"/>
      <c r="V263" s="300"/>
      <c r="W263" s="97"/>
      <c r="X263" s="98"/>
      <c r="Y263" s="157"/>
      <c r="Z263" s="98"/>
      <c r="AA263" s="98"/>
      <c r="AB263" s="98"/>
      <c r="AC263" s="144"/>
    </row>
    <row r="264" spans="1:29" ht="12.75" customHeight="1">
      <c r="A264" t="str">
        <f>$A$52</f>
        <v>Offenburg</v>
      </c>
      <c r="M264" s="311">
        <f>$M$52</f>
        <v>40677</v>
      </c>
      <c r="N264" s="270"/>
      <c r="P264" t="str">
        <f>$A$52</f>
        <v>Offenburg</v>
      </c>
      <c r="AB264" s="311">
        <f>$M$52</f>
        <v>40677</v>
      </c>
      <c r="AC264" s="270">
        <f>M264</f>
        <v>40677</v>
      </c>
    </row>
    <row r="265" ht="12.75" customHeight="1"/>
    <row r="266" spans="1:29" ht="24" customHeight="1">
      <c r="A266" s="128" t="s">
        <v>132</v>
      </c>
      <c r="B266" s="129"/>
      <c r="C266" s="129"/>
      <c r="D266" s="129"/>
      <c r="E266" s="129"/>
      <c r="F266" s="129"/>
      <c r="G266" s="129"/>
      <c r="H266" s="129"/>
      <c r="I266" s="129"/>
      <c r="J266" s="129"/>
      <c r="K266" s="129"/>
      <c r="L266" s="129"/>
      <c r="M266" s="129"/>
      <c r="N266" s="129"/>
      <c r="P266" s="128" t="str">
        <f>A266</f>
        <v>Schiedrichterzettel - Endrunde 3</v>
      </c>
      <c r="Q266" s="129"/>
      <c r="R266" s="129"/>
      <c r="S266" s="129"/>
      <c r="T266" s="129"/>
      <c r="U266" s="129"/>
      <c r="V266" s="129"/>
      <c r="W266" s="129"/>
      <c r="X266" s="129"/>
      <c r="Y266" s="129"/>
      <c r="Z266" s="129"/>
      <c r="AA266" s="129"/>
      <c r="AB266" s="129"/>
      <c r="AC266" s="129"/>
    </row>
    <row r="267" spans="1:29" ht="15.75" customHeight="1">
      <c r="A267" s="130" t="s">
        <v>97</v>
      </c>
      <c r="B267" s="96"/>
      <c r="C267" s="96"/>
      <c r="D267" s="131"/>
      <c r="E267" s="132" t="s">
        <v>98</v>
      </c>
      <c r="F267" s="96"/>
      <c r="G267" s="131"/>
      <c r="H267" s="130" t="s">
        <v>99</v>
      </c>
      <c r="I267" s="96"/>
      <c r="J267" s="132"/>
      <c r="K267" s="131"/>
      <c r="L267" s="132" t="s">
        <v>100</v>
      </c>
      <c r="M267" s="96"/>
      <c r="N267" s="131"/>
      <c r="P267" s="130" t="s">
        <v>97</v>
      </c>
      <c r="Q267" s="96"/>
      <c r="R267" s="96"/>
      <c r="S267" s="131"/>
      <c r="T267" s="132" t="s">
        <v>98</v>
      </c>
      <c r="U267" s="96"/>
      <c r="V267" s="131"/>
      <c r="W267" s="130" t="s">
        <v>99</v>
      </c>
      <c r="X267" s="96"/>
      <c r="Y267" s="132"/>
      <c r="Z267" s="131"/>
      <c r="AA267" s="132" t="s">
        <v>100</v>
      </c>
      <c r="AB267" s="96"/>
      <c r="AC267" s="131"/>
    </row>
    <row r="268" spans="1:29" ht="18" customHeight="1">
      <c r="A268" s="97"/>
      <c r="B268" s="98"/>
      <c r="C268" s="284">
        <f>$C$3</f>
        <v>40677</v>
      </c>
      <c r="D268" s="281"/>
      <c r="E268" s="98"/>
      <c r="F268" s="280"/>
      <c r="G268" s="281"/>
      <c r="H268" s="282" t="str">
        <f>$H$162</f>
        <v>Gruppe F</v>
      </c>
      <c r="I268" s="283"/>
      <c r="J268" s="283"/>
      <c r="K268" s="281"/>
      <c r="L268" s="282"/>
      <c r="M268" s="283"/>
      <c r="N268" s="281"/>
      <c r="P268" s="97"/>
      <c r="Q268" s="98"/>
      <c r="R268" s="284">
        <f>$C$3</f>
        <v>40677</v>
      </c>
      <c r="S268" s="281"/>
      <c r="T268" s="98"/>
      <c r="U268" s="280"/>
      <c r="V268" s="281"/>
      <c r="W268" s="282" t="str">
        <f>$H$162</f>
        <v>Gruppe F</v>
      </c>
      <c r="X268" s="283"/>
      <c r="Y268" s="283"/>
      <c r="Z268" s="281"/>
      <c r="AA268" s="282"/>
      <c r="AB268" s="283"/>
      <c r="AC268" s="281"/>
    </row>
    <row r="269" spans="1:29" ht="24.75" customHeight="1">
      <c r="A269" s="134"/>
      <c r="B269" s="133" t="str">
        <f>$B$4</f>
        <v>BaWü JG-RLT Top24</v>
      </c>
      <c r="L269" s="295" t="str">
        <f>$L$4</f>
        <v>Jungen U12</v>
      </c>
      <c r="M269" s="295"/>
      <c r="N269" s="295"/>
      <c r="P269" s="134"/>
      <c r="Q269" s="133" t="str">
        <f>$B$4</f>
        <v>BaWü JG-RLT Top24</v>
      </c>
      <c r="AA269" s="295" t="str">
        <f>$L$4</f>
        <v>Jungen U12</v>
      </c>
      <c r="AB269" s="295"/>
      <c r="AC269" s="295"/>
    </row>
    <row r="270" spans="1:29" ht="4.5" customHeight="1">
      <c r="A270" s="95"/>
      <c r="B270" s="96"/>
      <c r="C270" s="96"/>
      <c r="D270" s="96"/>
      <c r="E270" s="96"/>
      <c r="F270" s="96"/>
      <c r="G270" s="96"/>
      <c r="H270" s="96"/>
      <c r="I270" s="96"/>
      <c r="J270" s="96"/>
      <c r="K270" s="96"/>
      <c r="L270" s="96"/>
      <c r="M270" s="96"/>
      <c r="N270" s="131"/>
      <c r="P270" s="95"/>
      <c r="Q270" s="96"/>
      <c r="R270" s="96"/>
      <c r="S270" s="96"/>
      <c r="T270" s="96"/>
      <c r="U270" s="96"/>
      <c r="V270" s="96"/>
      <c r="W270" s="96"/>
      <c r="X270" s="96"/>
      <c r="Y270" s="96"/>
      <c r="Z270" s="96"/>
      <c r="AA270" s="96"/>
      <c r="AB270" s="96"/>
      <c r="AC270" s="131"/>
    </row>
    <row r="271" spans="1:29" ht="9.75" customHeight="1">
      <c r="A271" s="135"/>
      <c r="B271" s="136"/>
      <c r="C271" s="137" t="s">
        <v>101</v>
      </c>
      <c r="D271" s="137"/>
      <c r="E271" s="136"/>
      <c r="F271" s="137" t="s">
        <v>102</v>
      </c>
      <c r="G271" s="137"/>
      <c r="H271" s="136"/>
      <c r="I271" s="137" t="s">
        <v>103</v>
      </c>
      <c r="J271" s="137"/>
      <c r="K271" s="137"/>
      <c r="M271" s="138"/>
      <c r="N271" s="139"/>
      <c r="P271" s="135"/>
      <c r="Q271" s="136"/>
      <c r="R271" s="137" t="s">
        <v>101</v>
      </c>
      <c r="S271" s="137"/>
      <c r="T271" s="136"/>
      <c r="U271" s="137" t="s">
        <v>102</v>
      </c>
      <c r="V271" s="137"/>
      <c r="W271" s="136"/>
      <c r="X271" s="137" t="s">
        <v>103</v>
      </c>
      <c r="Y271" s="137"/>
      <c r="Z271" s="137"/>
      <c r="AB271" s="138"/>
      <c r="AC271" s="139"/>
    </row>
    <row r="272" spans="1:29" ht="4.5" customHeight="1">
      <c r="A272" s="135"/>
      <c r="M272" s="138"/>
      <c r="N272" s="139"/>
      <c r="P272" s="135"/>
      <c r="AB272" s="138"/>
      <c r="AC272" s="139"/>
    </row>
    <row r="273" spans="1:29" ht="12.75" customHeight="1">
      <c r="A273" s="95"/>
      <c r="B273" s="96"/>
      <c r="C273" s="140" t="s">
        <v>104</v>
      </c>
      <c r="D273" s="140" t="s">
        <v>105</v>
      </c>
      <c r="E273" s="96"/>
      <c r="F273" s="140"/>
      <c r="G273" s="140"/>
      <c r="H273" s="96"/>
      <c r="I273" s="96"/>
      <c r="J273" s="131"/>
      <c r="M273" s="138"/>
      <c r="N273" s="139"/>
      <c r="P273" s="95"/>
      <c r="Q273" s="96"/>
      <c r="R273" s="140" t="s">
        <v>104</v>
      </c>
      <c r="S273" s="140" t="s">
        <v>105</v>
      </c>
      <c r="T273" s="96"/>
      <c r="U273" s="140"/>
      <c r="V273" s="140"/>
      <c r="W273" s="96"/>
      <c r="X273" s="96"/>
      <c r="Y273" s="131"/>
      <c r="AB273" s="138"/>
      <c r="AC273" s="139"/>
    </row>
    <row r="274" spans="1:29" ht="4.5" customHeight="1">
      <c r="A274" s="135"/>
      <c r="B274" s="138"/>
      <c r="C274" s="1"/>
      <c r="D274" s="1"/>
      <c r="E274" s="138"/>
      <c r="F274" s="1"/>
      <c r="G274" s="1"/>
      <c r="H274" s="138"/>
      <c r="I274" s="138"/>
      <c r="J274" s="139"/>
      <c r="M274" s="138"/>
      <c r="N274" s="139"/>
      <c r="P274" s="135"/>
      <c r="Q274" s="138"/>
      <c r="R274" s="1"/>
      <c r="S274" s="1"/>
      <c r="T274" s="138"/>
      <c r="U274" s="1"/>
      <c r="V274" s="1"/>
      <c r="W274" s="138"/>
      <c r="X274" s="138"/>
      <c r="Y274" s="139"/>
      <c r="AB274" s="138"/>
      <c r="AC274" s="139"/>
    </row>
    <row r="275" spans="1:29" ht="9.75" customHeight="1">
      <c r="A275" s="135"/>
      <c r="B275" s="138"/>
      <c r="C275" s="287">
        <f>Raster!AN14</f>
        <v>79</v>
      </c>
      <c r="D275" s="289" t="str">
        <f>Raster!AO14</f>
        <v>Spitz, Marco </v>
      </c>
      <c r="E275" s="290"/>
      <c r="F275" s="290"/>
      <c r="G275" s="290"/>
      <c r="H275" s="290"/>
      <c r="I275" s="290"/>
      <c r="J275" s="291"/>
      <c r="L275" s="136"/>
      <c r="M275" s="1" t="s">
        <v>106</v>
      </c>
      <c r="N275" s="141"/>
      <c r="P275" s="135"/>
      <c r="Q275" s="138"/>
      <c r="R275" s="287">
        <f>Raster!AN16</f>
        <v>76</v>
      </c>
      <c r="S275" s="289" t="str">
        <f>Raster!AO16</f>
        <v>Pickan, Mika</v>
      </c>
      <c r="T275" s="290"/>
      <c r="U275" s="290"/>
      <c r="V275" s="290"/>
      <c r="W275" s="290"/>
      <c r="X275" s="290"/>
      <c r="Y275" s="291"/>
      <c r="AA275" s="136"/>
      <c r="AB275" s="1" t="s">
        <v>106</v>
      </c>
      <c r="AC275" s="141"/>
    </row>
    <row r="276" spans="1:29" ht="4.5" customHeight="1">
      <c r="A276" s="135"/>
      <c r="B276" s="138"/>
      <c r="C276" s="288"/>
      <c r="D276" s="290"/>
      <c r="E276" s="290"/>
      <c r="F276" s="290"/>
      <c r="G276" s="290"/>
      <c r="H276" s="290"/>
      <c r="I276" s="290"/>
      <c r="J276" s="291"/>
      <c r="M276" s="138"/>
      <c r="N276" s="139"/>
      <c r="P276" s="135"/>
      <c r="Q276" s="138"/>
      <c r="R276" s="288"/>
      <c r="S276" s="290"/>
      <c r="T276" s="290"/>
      <c r="U276" s="290"/>
      <c r="V276" s="290"/>
      <c r="W276" s="290"/>
      <c r="X276" s="290"/>
      <c r="Y276" s="291"/>
      <c r="AB276" s="138"/>
      <c r="AC276" s="139"/>
    </row>
    <row r="277" spans="1:29" ht="9.75" customHeight="1">
      <c r="A277" s="135"/>
      <c r="B277" s="138"/>
      <c r="C277" s="288"/>
      <c r="D277" s="290"/>
      <c r="E277" s="290"/>
      <c r="F277" s="290"/>
      <c r="G277" s="290"/>
      <c r="H277" s="290"/>
      <c r="I277" s="290"/>
      <c r="J277" s="291"/>
      <c r="L277" s="136"/>
      <c r="M277" s="1" t="s">
        <v>107</v>
      </c>
      <c r="N277" s="141"/>
      <c r="P277" s="135"/>
      <c r="Q277" s="138"/>
      <c r="R277" s="288"/>
      <c r="S277" s="290"/>
      <c r="T277" s="290"/>
      <c r="U277" s="290"/>
      <c r="V277" s="290"/>
      <c r="W277" s="290"/>
      <c r="X277" s="290"/>
      <c r="Y277" s="291"/>
      <c r="AA277" s="136"/>
      <c r="AB277" s="1" t="s">
        <v>107</v>
      </c>
      <c r="AC277" s="141"/>
    </row>
    <row r="278" spans="1:29" ht="4.5" customHeight="1">
      <c r="A278" s="135"/>
      <c r="B278" s="138"/>
      <c r="C278" s="288"/>
      <c r="D278" s="290"/>
      <c r="E278" s="290"/>
      <c r="F278" s="290"/>
      <c r="G278" s="290"/>
      <c r="H278" s="290"/>
      <c r="I278" s="290"/>
      <c r="J278" s="291"/>
      <c r="M278" s="138"/>
      <c r="N278" s="139"/>
      <c r="P278" s="135"/>
      <c r="Q278" s="138"/>
      <c r="R278" s="288"/>
      <c r="S278" s="290"/>
      <c r="T278" s="290"/>
      <c r="U278" s="290"/>
      <c r="V278" s="290"/>
      <c r="W278" s="290"/>
      <c r="X278" s="290"/>
      <c r="Y278" s="291"/>
      <c r="AB278" s="138"/>
      <c r="AC278" s="139"/>
    </row>
    <row r="279" spans="1:29" ht="9.75" customHeight="1">
      <c r="A279" s="135"/>
      <c r="B279" s="138"/>
      <c r="C279" s="288"/>
      <c r="D279" s="290"/>
      <c r="E279" s="290"/>
      <c r="F279" s="290"/>
      <c r="G279" s="290"/>
      <c r="H279" s="290"/>
      <c r="I279" s="290"/>
      <c r="J279" s="291"/>
      <c r="L279" s="142"/>
      <c r="M279" s="1" t="s">
        <v>107</v>
      </c>
      <c r="N279" s="141"/>
      <c r="P279" s="135"/>
      <c r="Q279" s="138"/>
      <c r="R279" s="288"/>
      <c r="S279" s="290"/>
      <c r="T279" s="290"/>
      <c r="U279" s="290"/>
      <c r="V279" s="290"/>
      <c r="W279" s="290"/>
      <c r="X279" s="290"/>
      <c r="Y279" s="291"/>
      <c r="AA279" s="142"/>
      <c r="AB279" s="1" t="s">
        <v>107</v>
      </c>
      <c r="AC279" s="141"/>
    </row>
    <row r="280" spans="1:29" ht="4.5" customHeight="1">
      <c r="A280" s="97"/>
      <c r="B280" s="98"/>
      <c r="C280" s="98"/>
      <c r="D280" s="98"/>
      <c r="E280" s="98"/>
      <c r="F280" s="98"/>
      <c r="G280" s="98"/>
      <c r="H280" s="98"/>
      <c r="I280" s="98"/>
      <c r="J280" s="139"/>
      <c r="L280" s="96"/>
      <c r="M280" s="143"/>
      <c r="N280" s="141"/>
      <c r="P280" s="97"/>
      <c r="Q280" s="98"/>
      <c r="R280" s="98"/>
      <c r="S280" s="98"/>
      <c r="T280" s="98"/>
      <c r="U280" s="98"/>
      <c r="V280" s="98"/>
      <c r="W280" s="98"/>
      <c r="X280" s="98"/>
      <c r="Y280" s="139"/>
      <c r="AA280" s="96"/>
      <c r="AB280" s="143"/>
      <c r="AC280" s="141"/>
    </row>
    <row r="281" spans="1:29" ht="12.75" customHeight="1">
      <c r="A281" s="95"/>
      <c r="B281" s="96"/>
      <c r="C281" s="96"/>
      <c r="D281" s="140" t="s">
        <v>108</v>
      </c>
      <c r="E281" s="96"/>
      <c r="F281" s="140"/>
      <c r="G281" s="140"/>
      <c r="H281" s="96"/>
      <c r="I281" s="96"/>
      <c r="J281" s="131"/>
      <c r="K281" s="96"/>
      <c r="L281" s="96"/>
      <c r="M281" s="96"/>
      <c r="N281" s="131"/>
      <c r="P281" s="95"/>
      <c r="Q281" s="96"/>
      <c r="R281" s="96"/>
      <c r="S281" s="140" t="s">
        <v>108</v>
      </c>
      <c r="T281" s="96"/>
      <c r="U281" s="140"/>
      <c r="V281" s="140"/>
      <c r="W281" s="96"/>
      <c r="X281" s="96"/>
      <c r="Y281" s="131"/>
      <c r="Z281" s="96"/>
      <c r="AA281" s="96"/>
      <c r="AB281" s="96"/>
      <c r="AC281" s="131"/>
    </row>
    <row r="282" spans="1:29" ht="4.5" customHeight="1">
      <c r="A282" s="135"/>
      <c r="B282" s="138"/>
      <c r="C282" s="138"/>
      <c r="D282" s="138"/>
      <c r="E282" s="138"/>
      <c r="F282" s="138"/>
      <c r="G282" s="138"/>
      <c r="H282" s="138"/>
      <c r="I282" s="138"/>
      <c r="J282" s="139"/>
      <c r="K282" s="138"/>
      <c r="L282" s="138"/>
      <c r="M282" s="138"/>
      <c r="N282" s="139"/>
      <c r="P282" s="135"/>
      <c r="Q282" s="138"/>
      <c r="R282" s="138"/>
      <c r="S282" s="138"/>
      <c r="T282" s="138"/>
      <c r="U282" s="138"/>
      <c r="V282" s="138"/>
      <c r="W282" s="138"/>
      <c r="X282" s="138"/>
      <c r="Y282" s="139"/>
      <c r="Z282" s="138"/>
      <c r="AA282" s="138"/>
      <c r="AB282" s="138"/>
      <c r="AC282" s="139"/>
    </row>
    <row r="283" spans="1:29" ht="9.75" customHeight="1">
      <c r="A283" s="135"/>
      <c r="B283" s="138"/>
      <c r="C283" s="138"/>
      <c r="D283" s="292"/>
      <c r="E283" s="293"/>
      <c r="F283" s="293"/>
      <c r="G283" s="293"/>
      <c r="H283" s="293"/>
      <c r="I283" s="293"/>
      <c r="J283" s="294"/>
      <c r="K283" s="138"/>
      <c r="L283" s="136"/>
      <c r="M283" s="1" t="s">
        <v>106</v>
      </c>
      <c r="N283" s="141"/>
      <c r="P283" s="135"/>
      <c r="Q283" s="138"/>
      <c r="R283" s="138"/>
      <c r="S283" s="292"/>
      <c r="T283" s="293"/>
      <c r="U283" s="293"/>
      <c r="V283" s="293"/>
      <c r="W283" s="293"/>
      <c r="X283" s="293"/>
      <c r="Y283" s="294"/>
      <c r="Z283" s="138"/>
      <c r="AA283" s="136"/>
      <c r="AB283" s="1" t="s">
        <v>106</v>
      </c>
      <c r="AC283" s="141"/>
    </row>
    <row r="284" spans="1:29" ht="4.5" customHeight="1">
      <c r="A284" s="135"/>
      <c r="B284" s="138"/>
      <c r="C284" s="138"/>
      <c r="D284" s="293"/>
      <c r="E284" s="293"/>
      <c r="F284" s="293"/>
      <c r="G284" s="293"/>
      <c r="H284" s="293"/>
      <c r="I284" s="293"/>
      <c r="J284" s="294"/>
      <c r="K284" s="138"/>
      <c r="L284" s="138"/>
      <c r="M284" s="138"/>
      <c r="N284" s="139"/>
      <c r="P284" s="135"/>
      <c r="Q284" s="138"/>
      <c r="R284" s="138"/>
      <c r="S284" s="293"/>
      <c r="T284" s="293"/>
      <c r="U284" s="293"/>
      <c r="V284" s="293"/>
      <c r="W284" s="293"/>
      <c r="X284" s="293"/>
      <c r="Y284" s="294"/>
      <c r="Z284" s="138"/>
      <c r="AA284" s="138"/>
      <c r="AB284" s="138"/>
      <c r="AC284" s="139"/>
    </row>
    <row r="285" spans="1:29" ht="9.75" customHeight="1">
      <c r="A285" s="135"/>
      <c r="B285" s="138"/>
      <c r="C285" s="138"/>
      <c r="D285" s="293"/>
      <c r="E285" s="293"/>
      <c r="F285" s="293"/>
      <c r="G285" s="293"/>
      <c r="H285" s="293"/>
      <c r="I285" s="293"/>
      <c r="J285" s="294"/>
      <c r="K285" s="138"/>
      <c r="L285" s="136"/>
      <c r="M285" s="1" t="s">
        <v>109</v>
      </c>
      <c r="N285" s="141"/>
      <c r="P285" s="135"/>
      <c r="Q285" s="138"/>
      <c r="R285" s="138"/>
      <c r="S285" s="293"/>
      <c r="T285" s="293"/>
      <c r="U285" s="293"/>
      <c r="V285" s="293"/>
      <c r="W285" s="293"/>
      <c r="X285" s="293"/>
      <c r="Y285" s="294"/>
      <c r="Z285" s="138"/>
      <c r="AA285" s="136"/>
      <c r="AB285" s="1" t="s">
        <v>109</v>
      </c>
      <c r="AC285" s="141"/>
    </row>
    <row r="286" spans="1:29" ht="4.5" customHeight="1">
      <c r="A286" s="97"/>
      <c r="B286" s="98"/>
      <c r="C286" s="98"/>
      <c r="D286" s="98"/>
      <c r="E286" s="98"/>
      <c r="F286" s="98"/>
      <c r="G286" s="98"/>
      <c r="H286" s="98"/>
      <c r="I286" s="98"/>
      <c r="J286" s="144"/>
      <c r="K286" s="98"/>
      <c r="L286" s="98"/>
      <c r="M286" s="98"/>
      <c r="N286" s="139"/>
      <c r="P286" s="97"/>
      <c r="Q286" s="98"/>
      <c r="R286" s="98"/>
      <c r="S286" s="98"/>
      <c r="T286" s="98"/>
      <c r="U286" s="98"/>
      <c r="V286" s="98"/>
      <c r="W286" s="98"/>
      <c r="X286" s="98"/>
      <c r="Y286" s="144"/>
      <c r="Z286" s="98"/>
      <c r="AA286" s="98"/>
      <c r="AB286" s="98"/>
      <c r="AC286" s="139"/>
    </row>
    <row r="287" spans="13:29" ht="4.5" customHeight="1">
      <c r="M287" s="138"/>
      <c r="N287" s="63"/>
      <c r="AB287" s="138"/>
      <c r="AC287" s="63"/>
    </row>
    <row r="288" spans="1:29" ht="4.5" customHeight="1">
      <c r="A288" s="95"/>
      <c r="B288" s="96"/>
      <c r="C288" s="96"/>
      <c r="D288" s="96"/>
      <c r="E288" s="96"/>
      <c r="F288" s="96"/>
      <c r="G288" s="96"/>
      <c r="H288" s="96"/>
      <c r="I288" s="96"/>
      <c r="J288" s="96"/>
      <c r="K288" s="96"/>
      <c r="L288" s="96"/>
      <c r="M288" s="96"/>
      <c r="N288" s="139"/>
      <c r="P288" s="95"/>
      <c r="Q288" s="96"/>
      <c r="R288" s="96"/>
      <c r="S288" s="96"/>
      <c r="T288" s="96"/>
      <c r="U288" s="96"/>
      <c r="V288" s="96"/>
      <c r="W288" s="96"/>
      <c r="X288" s="96"/>
      <c r="Y288" s="96"/>
      <c r="Z288" s="96"/>
      <c r="AA288" s="96"/>
      <c r="AB288" s="96"/>
      <c r="AC288" s="139"/>
    </row>
    <row r="289" spans="1:29" ht="9.75" customHeight="1">
      <c r="A289" s="135"/>
      <c r="B289" s="136"/>
      <c r="C289" s="137" t="s">
        <v>101</v>
      </c>
      <c r="D289" s="137"/>
      <c r="E289" s="136"/>
      <c r="F289" s="137" t="s">
        <v>102</v>
      </c>
      <c r="G289" s="137"/>
      <c r="H289" s="136"/>
      <c r="I289" s="137" t="s">
        <v>103</v>
      </c>
      <c r="J289" s="137"/>
      <c r="K289" s="137"/>
      <c r="M289" s="138"/>
      <c r="N289" s="139"/>
      <c r="P289" s="135"/>
      <c r="Q289" s="136"/>
      <c r="R289" s="137" t="s">
        <v>101</v>
      </c>
      <c r="S289" s="137"/>
      <c r="T289" s="136"/>
      <c r="U289" s="137" t="s">
        <v>102</v>
      </c>
      <c r="V289" s="137"/>
      <c r="W289" s="136"/>
      <c r="X289" s="137" t="s">
        <v>103</v>
      </c>
      <c r="Y289" s="137"/>
      <c r="Z289" s="137"/>
      <c r="AB289" s="138"/>
      <c r="AC289" s="139"/>
    </row>
    <row r="290" spans="1:29" ht="4.5" customHeight="1">
      <c r="A290" s="135"/>
      <c r="M290" s="138"/>
      <c r="N290" s="139"/>
      <c r="P290" s="135"/>
      <c r="AB290" s="138"/>
      <c r="AC290" s="139"/>
    </row>
    <row r="291" spans="1:29" ht="12.75" customHeight="1">
      <c r="A291" s="95"/>
      <c r="B291" s="96"/>
      <c r="C291" s="140" t="s">
        <v>104</v>
      </c>
      <c r="D291" s="140" t="s">
        <v>110</v>
      </c>
      <c r="E291" s="96"/>
      <c r="F291" s="140"/>
      <c r="G291" s="140"/>
      <c r="H291" s="96"/>
      <c r="I291" s="96"/>
      <c r="J291" s="131"/>
      <c r="M291" s="138"/>
      <c r="N291" s="139"/>
      <c r="P291" s="95"/>
      <c r="Q291" s="96"/>
      <c r="R291" s="140" t="s">
        <v>104</v>
      </c>
      <c r="S291" s="140" t="s">
        <v>110</v>
      </c>
      <c r="T291" s="96"/>
      <c r="U291" s="140"/>
      <c r="V291" s="140"/>
      <c r="W291" s="96"/>
      <c r="X291" s="96"/>
      <c r="Y291" s="131"/>
      <c r="AB291" s="138"/>
      <c r="AC291" s="139"/>
    </row>
    <row r="292" spans="1:29" ht="4.5" customHeight="1">
      <c r="A292" s="135"/>
      <c r="B292" s="138"/>
      <c r="C292" s="1"/>
      <c r="D292" s="1"/>
      <c r="E292" s="138"/>
      <c r="F292" s="1"/>
      <c r="G292" s="1"/>
      <c r="H292" s="138"/>
      <c r="I292" s="138"/>
      <c r="J292" s="139"/>
      <c r="M292" s="138"/>
      <c r="N292" s="139"/>
      <c r="P292" s="135"/>
      <c r="Q292" s="138"/>
      <c r="R292" s="1"/>
      <c r="S292" s="1"/>
      <c r="T292" s="138"/>
      <c r="U292" s="1"/>
      <c r="V292" s="1"/>
      <c r="W292" s="138"/>
      <c r="X292" s="138"/>
      <c r="Y292" s="139"/>
      <c r="AB292" s="138"/>
      <c r="AC292" s="139"/>
    </row>
    <row r="293" spans="1:29" ht="9.75" customHeight="1">
      <c r="A293" s="135"/>
      <c r="B293" s="138"/>
      <c r="C293" s="287">
        <f>Raster!AN15</f>
        <v>85</v>
      </c>
      <c r="D293" s="289" t="str">
        <f>Raster!AO15</f>
        <v>Schmidt, Patrik</v>
      </c>
      <c r="E293" s="290"/>
      <c r="F293" s="290"/>
      <c r="G293" s="290"/>
      <c r="H293" s="290"/>
      <c r="I293" s="290"/>
      <c r="J293" s="291"/>
      <c r="L293" s="136"/>
      <c r="M293" s="1" t="s">
        <v>106</v>
      </c>
      <c r="N293" s="141"/>
      <c r="P293" s="135"/>
      <c r="Q293" s="138"/>
      <c r="R293" s="287">
        <f>Raster!AN17</f>
        <v>92</v>
      </c>
      <c r="S293" s="289" t="str">
        <f>Raster!AO17</f>
        <v>Reis, Dominik</v>
      </c>
      <c r="T293" s="290"/>
      <c r="U293" s="290"/>
      <c r="V293" s="290"/>
      <c r="W293" s="290"/>
      <c r="X293" s="290"/>
      <c r="Y293" s="291"/>
      <c r="AA293" s="136"/>
      <c r="AB293" s="1" t="s">
        <v>106</v>
      </c>
      <c r="AC293" s="141"/>
    </row>
    <row r="294" spans="1:29" ht="4.5" customHeight="1">
      <c r="A294" s="135"/>
      <c r="B294" s="138"/>
      <c r="C294" s="288"/>
      <c r="D294" s="290"/>
      <c r="E294" s="290"/>
      <c r="F294" s="290"/>
      <c r="G294" s="290"/>
      <c r="H294" s="290"/>
      <c r="I294" s="290"/>
      <c r="J294" s="291"/>
      <c r="M294" s="138"/>
      <c r="N294" s="139"/>
      <c r="P294" s="135"/>
      <c r="Q294" s="138"/>
      <c r="R294" s="288"/>
      <c r="S294" s="290"/>
      <c r="T294" s="290"/>
      <c r="U294" s="290"/>
      <c r="V294" s="290"/>
      <c r="W294" s="290"/>
      <c r="X294" s="290"/>
      <c r="Y294" s="291"/>
      <c r="AB294" s="138"/>
      <c r="AC294" s="139"/>
    </row>
    <row r="295" spans="1:29" ht="9.75" customHeight="1">
      <c r="A295" s="135"/>
      <c r="B295" s="138"/>
      <c r="C295" s="288"/>
      <c r="D295" s="290"/>
      <c r="E295" s="290"/>
      <c r="F295" s="290"/>
      <c r="G295" s="290"/>
      <c r="H295" s="290"/>
      <c r="I295" s="290"/>
      <c r="J295" s="291"/>
      <c r="L295" s="136"/>
      <c r="M295" s="1" t="s">
        <v>107</v>
      </c>
      <c r="N295" s="141"/>
      <c r="P295" s="135"/>
      <c r="Q295" s="138"/>
      <c r="R295" s="288"/>
      <c r="S295" s="290"/>
      <c r="T295" s="290"/>
      <c r="U295" s="290"/>
      <c r="V295" s="290"/>
      <c r="W295" s="290"/>
      <c r="X295" s="290"/>
      <c r="Y295" s="291"/>
      <c r="AA295" s="136"/>
      <c r="AB295" s="1" t="s">
        <v>107</v>
      </c>
      <c r="AC295" s="141"/>
    </row>
    <row r="296" spans="1:29" ht="4.5" customHeight="1">
      <c r="A296" s="135"/>
      <c r="B296" s="138"/>
      <c r="C296" s="288"/>
      <c r="D296" s="290"/>
      <c r="E296" s="290"/>
      <c r="F296" s="290"/>
      <c r="G296" s="290"/>
      <c r="H296" s="290"/>
      <c r="I296" s="290"/>
      <c r="J296" s="291"/>
      <c r="M296" s="138"/>
      <c r="N296" s="139"/>
      <c r="P296" s="135"/>
      <c r="Q296" s="138"/>
      <c r="R296" s="288"/>
      <c r="S296" s="290"/>
      <c r="T296" s="290"/>
      <c r="U296" s="290"/>
      <c r="V296" s="290"/>
      <c r="W296" s="290"/>
      <c r="X296" s="290"/>
      <c r="Y296" s="291"/>
      <c r="AB296" s="138"/>
      <c r="AC296" s="139"/>
    </row>
    <row r="297" spans="1:29" ht="9.75" customHeight="1">
      <c r="A297" s="135"/>
      <c r="B297" s="138"/>
      <c r="C297" s="288"/>
      <c r="D297" s="290"/>
      <c r="E297" s="290"/>
      <c r="F297" s="290"/>
      <c r="G297" s="290"/>
      <c r="H297" s="290"/>
      <c r="I297" s="290"/>
      <c r="J297" s="291"/>
      <c r="L297" s="142"/>
      <c r="M297" s="1" t="s">
        <v>107</v>
      </c>
      <c r="N297" s="141"/>
      <c r="P297" s="135"/>
      <c r="Q297" s="138"/>
      <c r="R297" s="288"/>
      <c r="S297" s="290"/>
      <c r="T297" s="290"/>
      <c r="U297" s="290"/>
      <c r="V297" s="290"/>
      <c r="W297" s="290"/>
      <c r="X297" s="290"/>
      <c r="Y297" s="291"/>
      <c r="AA297" s="142"/>
      <c r="AB297" s="1" t="s">
        <v>107</v>
      </c>
      <c r="AC297" s="141"/>
    </row>
    <row r="298" spans="1:29" ht="4.5" customHeight="1">
      <c r="A298" s="97"/>
      <c r="B298" s="98"/>
      <c r="C298" s="98"/>
      <c r="D298" s="98"/>
      <c r="E298" s="98"/>
      <c r="F298" s="98"/>
      <c r="G298" s="98"/>
      <c r="H298" s="98"/>
      <c r="I298" s="98"/>
      <c r="J298" s="139"/>
      <c r="L298" s="96"/>
      <c r="M298" s="143"/>
      <c r="N298" s="141"/>
      <c r="P298" s="97"/>
      <c r="Q298" s="98"/>
      <c r="R298" s="98"/>
      <c r="S298" s="98"/>
      <c r="T298" s="98"/>
      <c r="U298" s="98"/>
      <c r="V298" s="98"/>
      <c r="W298" s="98"/>
      <c r="X298" s="98"/>
      <c r="Y298" s="139"/>
      <c r="AA298" s="96"/>
      <c r="AB298" s="143"/>
      <c r="AC298" s="141"/>
    </row>
    <row r="299" spans="1:29" ht="12.75" customHeight="1">
      <c r="A299" s="95"/>
      <c r="B299" s="96"/>
      <c r="C299" s="96"/>
      <c r="D299" s="140" t="s">
        <v>108</v>
      </c>
      <c r="E299" s="96"/>
      <c r="F299" s="140"/>
      <c r="G299" s="140"/>
      <c r="H299" s="96"/>
      <c r="I299" s="96"/>
      <c r="J299" s="131"/>
      <c r="K299" s="96"/>
      <c r="L299" s="96"/>
      <c r="M299" s="96"/>
      <c r="N299" s="131"/>
      <c r="P299" s="95"/>
      <c r="Q299" s="96"/>
      <c r="R299" s="96"/>
      <c r="S299" s="140" t="s">
        <v>108</v>
      </c>
      <c r="T299" s="96"/>
      <c r="U299" s="140"/>
      <c r="V299" s="140"/>
      <c r="W299" s="96"/>
      <c r="X299" s="96"/>
      <c r="Y299" s="131"/>
      <c r="Z299" s="96"/>
      <c r="AA299" s="96"/>
      <c r="AB299" s="96"/>
      <c r="AC299" s="131"/>
    </row>
    <row r="300" spans="1:29" ht="4.5" customHeight="1">
      <c r="A300" s="135"/>
      <c r="B300" s="138"/>
      <c r="C300" s="138"/>
      <c r="D300" s="138"/>
      <c r="E300" s="138"/>
      <c r="F300" s="138"/>
      <c r="G300" s="138"/>
      <c r="H300" s="138"/>
      <c r="I300" s="138"/>
      <c r="J300" s="139"/>
      <c r="K300" s="138"/>
      <c r="L300" s="138"/>
      <c r="M300" s="138"/>
      <c r="N300" s="139"/>
      <c r="P300" s="135"/>
      <c r="Q300" s="138"/>
      <c r="R300" s="138"/>
      <c r="S300" s="138"/>
      <c r="T300" s="138"/>
      <c r="U300" s="138"/>
      <c r="V300" s="138"/>
      <c r="W300" s="138"/>
      <c r="X300" s="138"/>
      <c r="Y300" s="139"/>
      <c r="Z300" s="138"/>
      <c r="AA300" s="138"/>
      <c r="AB300" s="138"/>
      <c r="AC300" s="139"/>
    </row>
    <row r="301" spans="1:29" ht="9.75" customHeight="1">
      <c r="A301" s="135"/>
      <c r="B301" s="138"/>
      <c r="C301" s="138"/>
      <c r="D301" s="292"/>
      <c r="E301" s="293"/>
      <c r="F301" s="293"/>
      <c r="G301" s="293"/>
      <c r="H301" s="293"/>
      <c r="I301" s="293"/>
      <c r="J301" s="294"/>
      <c r="K301" s="138"/>
      <c r="L301" s="136"/>
      <c r="M301" s="1" t="s">
        <v>106</v>
      </c>
      <c r="N301" s="141"/>
      <c r="P301" s="135"/>
      <c r="Q301" s="138"/>
      <c r="R301" s="138"/>
      <c r="S301" s="292"/>
      <c r="T301" s="293"/>
      <c r="U301" s="293"/>
      <c r="V301" s="293"/>
      <c r="W301" s="293"/>
      <c r="X301" s="293"/>
      <c r="Y301" s="294"/>
      <c r="Z301" s="138"/>
      <c r="AA301" s="136"/>
      <c r="AB301" s="1" t="s">
        <v>106</v>
      </c>
      <c r="AC301" s="141"/>
    </row>
    <row r="302" spans="1:29" ht="4.5" customHeight="1">
      <c r="A302" s="135"/>
      <c r="B302" s="138"/>
      <c r="C302" s="138"/>
      <c r="D302" s="293"/>
      <c r="E302" s="293"/>
      <c r="F302" s="293"/>
      <c r="G302" s="293"/>
      <c r="H302" s="293"/>
      <c r="I302" s="293"/>
      <c r="J302" s="294"/>
      <c r="K302" s="138"/>
      <c r="L302" s="138"/>
      <c r="M302" s="138"/>
      <c r="N302" s="139"/>
      <c r="P302" s="135"/>
      <c r="Q302" s="138"/>
      <c r="R302" s="138"/>
      <c r="S302" s="293"/>
      <c r="T302" s="293"/>
      <c r="U302" s="293"/>
      <c r="V302" s="293"/>
      <c r="W302" s="293"/>
      <c r="X302" s="293"/>
      <c r="Y302" s="294"/>
      <c r="Z302" s="138"/>
      <c r="AA302" s="138"/>
      <c r="AB302" s="138"/>
      <c r="AC302" s="139"/>
    </row>
    <row r="303" spans="1:29" ht="9.75" customHeight="1">
      <c r="A303" s="135"/>
      <c r="B303" s="138"/>
      <c r="C303" s="138"/>
      <c r="D303" s="293"/>
      <c r="E303" s="293"/>
      <c r="F303" s="293"/>
      <c r="G303" s="293"/>
      <c r="H303" s="293"/>
      <c r="I303" s="293"/>
      <c r="J303" s="294"/>
      <c r="K303" s="138"/>
      <c r="L303" s="136"/>
      <c r="M303" s="1" t="s">
        <v>109</v>
      </c>
      <c r="N303" s="141"/>
      <c r="P303" s="135"/>
      <c r="Q303" s="138"/>
      <c r="R303" s="138"/>
      <c r="S303" s="293"/>
      <c r="T303" s="293"/>
      <c r="U303" s="293"/>
      <c r="V303" s="293"/>
      <c r="W303" s="293"/>
      <c r="X303" s="293"/>
      <c r="Y303" s="294"/>
      <c r="Z303" s="138"/>
      <c r="AA303" s="136"/>
      <c r="AB303" s="1" t="s">
        <v>109</v>
      </c>
      <c r="AC303" s="141"/>
    </row>
    <row r="304" spans="1:29" ht="4.5" customHeight="1">
      <c r="A304" s="97"/>
      <c r="B304" s="98"/>
      <c r="C304" s="98"/>
      <c r="D304" s="98"/>
      <c r="E304" s="98"/>
      <c r="F304" s="98"/>
      <c r="G304" s="98"/>
      <c r="H304" s="98"/>
      <c r="I304" s="98"/>
      <c r="J304" s="144"/>
      <c r="K304" s="98"/>
      <c r="L304" s="98"/>
      <c r="M304" s="98"/>
      <c r="N304" s="144"/>
      <c r="P304" s="97"/>
      <c r="Q304" s="98"/>
      <c r="R304" s="98"/>
      <c r="S304" s="98"/>
      <c r="T304" s="98"/>
      <c r="U304" s="98"/>
      <c r="V304" s="98"/>
      <c r="W304" s="98"/>
      <c r="X304" s="98"/>
      <c r="Y304" s="144"/>
      <c r="Z304" s="98"/>
      <c r="AA304" s="98"/>
      <c r="AB304" s="98"/>
      <c r="AC304" s="144"/>
    </row>
    <row r="305" spans="1:29" ht="4.5" customHeight="1">
      <c r="A305" s="138"/>
      <c r="B305" s="138"/>
      <c r="C305" s="138"/>
      <c r="D305" s="138"/>
      <c r="E305" s="138"/>
      <c r="F305" s="138"/>
      <c r="G305" s="138"/>
      <c r="H305" s="138"/>
      <c r="I305" s="138"/>
      <c r="J305" s="138"/>
      <c r="K305" s="138"/>
      <c r="L305" s="138"/>
      <c r="M305" s="138"/>
      <c r="N305" s="138"/>
      <c r="P305" s="138"/>
      <c r="Q305" s="138"/>
      <c r="R305" s="138"/>
      <c r="S305" s="138"/>
      <c r="T305" s="138"/>
      <c r="U305" s="138"/>
      <c r="V305" s="138"/>
      <c r="W305" s="138"/>
      <c r="X305" s="138"/>
      <c r="Y305" s="138"/>
      <c r="Z305" s="138"/>
      <c r="AA305" s="138"/>
      <c r="AB305" s="138"/>
      <c r="AC305" s="138"/>
    </row>
    <row r="306" spans="1:29" ht="12.75" customHeight="1">
      <c r="A306" s="301" t="s">
        <v>111</v>
      </c>
      <c r="B306" s="302"/>
      <c r="C306" s="303"/>
      <c r="D306" s="145" t="s">
        <v>64</v>
      </c>
      <c r="E306" s="146"/>
      <c r="F306" s="146"/>
      <c r="G306" s="146"/>
      <c r="H306" s="146"/>
      <c r="I306" s="146"/>
      <c r="J306" s="146"/>
      <c r="K306" s="146"/>
      <c r="L306" s="146"/>
      <c r="M306" s="146"/>
      <c r="N306" s="147"/>
      <c r="P306" s="301" t="s">
        <v>111</v>
      </c>
      <c r="Q306" s="302"/>
      <c r="R306" s="303"/>
      <c r="S306" s="145" t="s">
        <v>64</v>
      </c>
      <c r="T306" s="146"/>
      <c r="U306" s="146"/>
      <c r="V306" s="146"/>
      <c r="W306" s="146"/>
      <c r="X306" s="146"/>
      <c r="Y306" s="146"/>
      <c r="Z306" s="146"/>
      <c r="AA306" s="146"/>
      <c r="AB306" s="146"/>
      <c r="AC306" s="147"/>
    </row>
    <row r="307" spans="1:29" ht="12.75" customHeight="1">
      <c r="A307" s="304"/>
      <c r="B307" s="305"/>
      <c r="C307" s="306"/>
      <c r="D307" s="148" t="s">
        <v>66</v>
      </c>
      <c r="E307" s="149" t="s">
        <v>67</v>
      </c>
      <c r="F307" s="147"/>
      <c r="G307" s="150" t="s">
        <v>68</v>
      </c>
      <c r="H307" s="149" t="s">
        <v>69</v>
      </c>
      <c r="I307" s="151"/>
      <c r="J307" s="150" t="s">
        <v>70</v>
      </c>
      <c r="K307" s="149" t="s">
        <v>112</v>
      </c>
      <c r="L307" s="146"/>
      <c r="M307" s="147"/>
      <c r="N307" s="150" t="s">
        <v>113</v>
      </c>
      <c r="P307" s="304"/>
      <c r="Q307" s="305"/>
      <c r="R307" s="306"/>
      <c r="S307" s="148" t="s">
        <v>66</v>
      </c>
      <c r="T307" s="149" t="s">
        <v>67</v>
      </c>
      <c r="U307" s="147"/>
      <c r="V307" s="150" t="s">
        <v>68</v>
      </c>
      <c r="W307" s="149" t="s">
        <v>69</v>
      </c>
      <c r="X307" s="151"/>
      <c r="Y307" s="150" t="s">
        <v>70</v>
      </c>
      <c r="Z307" s="149" t="s">
        <v>112</v>
      </c>
      <c r="AA307" s="146"/>
      <c r="AB307" s="147"/>
      <c r="AC307" s="150" t="s">
        <v>113</v>
      </c>
    </row>
    <row r="308" spans="1:29" ht="18" customHeight="1">
      <c r="A308" s="95"/>
      <c r="B308" s="152">
        <v>1</v>
      </c>
      <c r="C308" s="152"/>
      <c r="D308" s="142"/>
      <c r="E308" s="96"/>
      <c r="F308" s="131"/>
      <c r="G308" s="131"/>
      <c r="H308" s="96"/>
      <c r="I308" s="131"/>
      <c r="J308" s="131"/>
      <c r="K308" s="153"/>
      <c r="L308" s="153"/>
      <c r="M308" s="154"/>
      <c r="N308" s="154"/>
      <c r="P308" s="95"/>
      <c r="Q308" s="152">
        <v>1</v>
      </c>
      <c r="R308" s="152"/>
      <c r="S308" s="142"/>
      <c r="T308" s="96"/>
      <c r="U308" s="131"/>
      <c r="V308" s="131"/>
      <c r="W308" s="96"/>
      <c r="X308" s="131"/>
      <c r="Y308" s="131"/>
      <c r="Z308" s="153"/>
      <c r="AA308" s="153"/>
      <c r="AB308" s="154"/>
      <c r="AC308" s="154"/>
    </row>
    <row r="309" spans="1:29" ht="18" customHeight="1">
      <c r="A309" s="155"/>
      <c r="B309" s="156">
        <v>2</v>
      </c>
      <c r="C309" s="156"/>
      <c r="D309" s="136"/>
      <c r="E309" s="63"/>
      <c r="F309" s="157"/>
      <c r="G309" s="157"/>
      <c r="H309" s="63"/>
      <c r="I309" s="157"/>
      <c r="J309" s="157"/>
      <c r="K309" s="158"/>
      <c r="L309" s="158"/>
      <c r="M309" s="159"/>
      <c r="N309" s="159"/>
      <c r="P309" s="155"/>
      <c r="Q309" s="156">
        <v>2</v>
      </c>
      <c r="R309" s="156"/>
      <c r="S309" s="136"/>
      <c r="T309" s="63"/>
      <c r="U309" s="157"/>
      <c r="V309" s="157"/>
      <c r="W309" s="63"/>
      <c r="X309" s="157"/>
      <c r="Y309" s="157"/>
      <c r="Z309" s="158"/>
      <c r="AA309" s="158"/>
      <c r="AB309" s="159"/>
      <c r="AC309" s="159"/>
    </row>
    <row r="310" spans="1:29" ht="9" customHeight="1">
      <c r="A310" s="96"/>
      <c r="B310" s="96"/>
      <c r="C310" s="96"/>
      <c r="D310" s="96"/>
      <c r="E310" s="96"/>
      <c r="F310" s="96"/>
      <c r="G310" s="96"/>
      <c r="H310" s="96"/>
      <c r="I310" s="96"/>
      <c r="J310" s="96"/>
      <c r="K310" s="96"/>
      <c r="L310" s="96"/>
      <c r="M310" s="96"/>
      <c r="N310" s="96"/>
      <c r="P310" s="96"/>
      <c r="Q310" s="96"/>
      <c r="R310" s="96"/>
      <c r="S310" s="96"/>
      <c r="T310" s="96"/>
      <c r="U310" s="96"/>
      <c r="V310" s="96"/>
      <c r="W310" s="96"/>
      <c r="X310" s="96"/>
      <c r="Y310" s="96"/>
      <c r="Z310" s="96"/>
      <c r="AA310" s="96"/>
      <c r="AB310" s="96"/>
      <c r="AC310" s="96"/>
    </row>
    <row r="311" spans="2:29" ht="18" customHeight="1">
      <c r="B311" s="160" t="s">
        <v>114</v>
      </c>
      <c r="D311" s="161"/>
      <c r="E311" s="161"/>
      <c r="F311" s="161"/>
      <c r="G311" s="161"/>
      <c r="I311" s="160" t="s">
        <v>115</v>
      </c>
      <c r="J311" s="161"/>
      <c r="K311" s="162" t="s">
        <v>48</v>
      </c>
      <c r="L311" s="161"/>
      <c r="M311" s="161"/>
      <c r="N311" s="162" t="s">
        <v>116</v>
      </c>
      <c r="Q311" s="160" t="s">
        <v>114</v>
      </c>
      <c r="S311" s="161"/>
      <c r="T311" s="161"/>
      <c r="U311" s="161"/>
      <c r="V311" s="161"/>
      <c r="X311" s="160" t="s">
        <v>115</v>
      </c>
      <c r="Y311" s="161"/>
      <c r="Z311" s="162" t="s">
        <v>48</v>
      </c>
      <c r="AA311" s="161"/>
      <c r="AB311" s="161"/>
      <c r="AC311" s="162" t="s">
        <v>116</v>
      </c>
    </row>
    <row r="312" ht="9.75" customHeight="1"/>
    <row r="313" spans="1:29" ht="9.75" customHeight="1">
      <c r="A313" s="163" t="s">
        <v>117</v>
      </c>
      <c r="B313" s="146"/>
      <c r="C313" s="146"/>
      <c r="D313" s="146"/>
      <c r="E313" s="146"/>
      <c r="F313" s="146"/>
      <c r="G313" s="146"/>
      <c r="H313" s="164" t="s">
        <v>118</v>
      </c>
      <c r="I313" s="146"/>
      <c r="J313" s="146"/>
      <c r="K313" s="146"/>
      <c r="L313" s="146"/>
      <c r="M313" s="146"/>
      <c r="N313" s="147"/>
      <c r="P313" s="163" t="s">
        <v>117</v>
      </c>
      <c r="Q313" s="146"/>
      <c r="R313" s="146"/>
      <c r="S313" s="146"/>
      <c r="T313" s="146"/>
      <c r="U313" s="146"/>
      <c r="V313" s="146"/>
      <c r="W313" s="164" t="s">
        <v>118</v>
      </c>
      <c r="X313" s="146"/>
      <c r="Y313" s="146"/>
      <c r="Z313" s="146"/>
      <c r="AA313" s="146"/>
      <c r="AB313" s="146"/>
      <c r="AC313" s="147"/>
    </row>
    <row r="314" spans="1:29" ht="15.75" customHeight="1">
      <c r="A314" s="165"/>
      <c r="B314" s="298"/>
      <c r="C314" s="299"/>
      <c r="D314" s="299"/>
      <c r="E314" s="299"/>
      <c r="F314" s="299"/>
      <c r="G314" s="300"/>
      <c r="H314" s="166"/>
      <c r="I314" s="138"/>
      <c r="J314" s="138"/>
      <c r="K314" s="138"/>
      <c r="L314" s="138"/>
      <c r="M314" s="138"/>
      <c r="N314" s="139"/>
      <c r="P314" s="165"/>
      <c r="Q314" s="298"/>
      <c r="R314" s="299"/>
      <c r="S314" s="299"/>
      <c r="T314" s="299"/>
      <c r="U314" s="299"/>
      <c r="V314" s="300"/>
      <c r="W314" s="166"/>
      <c r="X314" s="138"/>
      <c r="Y314" s="138"/>
      <c r="Z314" s="138"/>
      <c r="AA314" s="138"/>
      <c r="AB314" s="138"/>
      <c r="AC314" s="139"/>
    </row>
    <row r="315" spans="1:29" ht="9.75" customHeight="1">
      <c r="A315" s="167" t="s">
        <v>119</v>
      </c>
      <c r="B315" s="96"/>
      <c r="C315" s="96"/>
      <c r="D315" s="96"/>
      <c r="E315" s="96"/>
      <c r="F315" s="96"/>
      <c r="G315" s="131"/>
      <c r="H315" s="168" t="s">
        <v>120</v>
      </c>
      <c r="I315" s="63"/>
      <c r="J315" s="157"/>
      <c r="K315" s="63"/>
      <c r="L315" s="169" t="s">
        <v>121</v>
      </c>
      <c r="M315" s="63"/>
      <c r="N315" s="157"/>
      <c r="P315" s="167" t="s">
        <v>119</v>
      </c>
      <c r="Q315" s="96"/>
      <c r="R315" s="96"/>
      <c r="S315" s="96"/>
      <c r="T315" s="96"/>
      <c r="U315" s="96"/>
      <c r="V315" s="131"/>
      <c r="W315" s="168" t="s">
        <v>120</v>
      </c>
      <c r="X315" s="63"/>
      <c r="Y315" s="157"/>
      <c r="Z315" s="63"/>
      <c r="AA315" s="169" t="s">
        <v>121</v>
      </c>
      <c r="AB315" s="63"/>
      <c r="AC315" s="157"/>
    </row>
    <row r="316" spans="1:29" ht="19.5" customHeight="1">
      <c r="A316" s="97"/>
      <c r="B316" s="298"/>
      <c r="C316" s="299"/>
      <c r="D316" s="299"/>
      <c r="E316" s="299"/>
      <c r="F316" s="299"/>
      <c r="G316" s="300"/>
      <c r="H316" s="97"/>
      <c r="I316" s="98"/>
      <c r="J316" s="157"/>
      <c r="K316" s="98"/>
      <c r="L316" s="98"/>
      <c r="M316" s="98"/>
      <c r="N316" s="144"/>
      <c r="P316" s="97"/>
      <c r="Q316" s="298"/>
      <c r="R316" s="299"/>
      <c r="S316" s="299"/>
      <c r="T316" s="299"/>
      <c r="U316" s="299"/>
      <c r="V316" s="300"/>
      <c r="W316" s="97"/>
      <c r="X316" s="98"/>
      <c r="Y316" s="157"/>
      <c r="Z316" s="98"/>
      <c r="AA316" s="98"/>
      <c r="AB316" s="98"/>
      <c r="AC316" s="144"/>
    </row>
    <row r="317" spans="1:29" ht="12.75" customHeight="1">
      <c r="A317" t="str">
        <f>$A$52</f>
        <v>Offenburg</v>
      </c>
      <c r="M317" s="311">
        <f>$M$52</f>
        <v>40677</v>
      </c>
      <c r="N317" s="270"/>
      <c r="P317" t="str">
        <f>$A$52</f>
        <v>Offenburg</v>
      </c>
      <c r="AB317" s="311">
        <f>$M$52</f>
        <v>40677</v>
      </c>
      <c r="AC317" s="270">
        <f>M317</f>
        <v>40677</v>
      </c>
    </row>
  </sheetData>
  <sheetProtection/>
  <mergeCells count="180">
    <mergeCell ref="M317:N317"/>
    <mergeCell ref="AB317:AC317"/>
    <mergeCell ref="B314:G314"/>
    <mergeCell ref="Q314:V314"/>
    <mergeCell ref="B316:G316"/>
    <mergeCell ref="Q316:V316"/>
    <mergeCell ref="A306:C307"/>
    <mergeCell ref="P306:R307"/>
    <mergeCell ref="D283:J285"/>
    <mergeCell ref="S283:Y285"/>
    <mergeCell ref="C293:C297"/>
    <mergeCell ref="D293:J297"/>
    <mergeCell ref="R293:R297"/>
    <mergeCell ref="S293:Y297"/>
    <mergeCell ref="D301:J303"/>
    <mergeCell ref="S301:Y303"/>
    <mergeCell ref="AB264:AC264"/>
    <mergeCell ref="C275:C279"/>
    <mergeCell ref="D275:J279"/>
    <mergeCell ref="R275:R279"/>
    <mergeCell ref="S275:Y279"/>
    <mergeCell ref="L269:N269"/>
    <mergeCell ref="AA269:AC269"/>
    <mergeCell ref="W268:Z268"/>
    <mergeCell ref="AA268:AC268"/>
    <mergeCell ref="L268:N268"/>
    <mergeCell ref="R268:S268"/>
    <mergeCell ref="U268:V268"/>
    <mergeCell ref="Q261:V261"/>
    <mergeCell ref="B263:G263"/>
    <mergeCell ref="Q263:V263"/>
    <mergeCell ref="C268:D268"/>
    <mergeCell ref="F268:G268"/>
    <mergeCell ref="M264:N264"/>
    <mergeCell ref="H268:K268"/>
    <mergeCell ref="B261:G261"/>
    <mergeCell ref="S230:Y232"/>
    <mergeCell ref="A253:C254"/>
    <mergeCell ref="P253:R254"/>
    <mergeCell ref="R240:R244"/>
    <mergeCell ref="S248:Y250"/>
    <mergeCell ref="C240:C244"/>
    <mergeCell ref="D240:J244"/>
    <mergeCell ref="S240:Y244"/>
    <mergeCell ref="D248:J250"/>
    <mergeCell ref="D222:J226"/>
    <mergeCell ref="R222:R226"/>
    <mergeCell ref="D230:J232"/>
    <mergeCell ref="S222:Y226"/>
    <mergeCell ref="C215:D215"/>
    <mergeCell ref="R215:S215"/>
    <mergeCell ref="U215:V215"/>
    <mergeCell ref="L216:N216"/>
    <mergeCell ref="F215:G215"/>
    <mergeCell ref="A200:C201"/>
    <mergeCell ref="P200:R201"/>
    <mergeCell ref="C222:C226"/>
    <mergeCell ref="AA216:AC216"/>
    <mergeCell ref="W215:Z215"/>
    <mergeCell ref="AA215:AC215"/>
    <mergeCell ref="M211:N211"/>
    <mergeCell ref="AB211:AC211"/>
    <mergeCell ref="H215:K215"/>
    <mergeCell ref="L215:N215"/>
    <mergeCell ref="B208:G208"/>
    <mergeCell ref="Q208:V208"/>
    <mergeCell ref="B210:G210"/>
    <mergeCell ref="Q210:V210"/>
    <mergeCell ref="D177:J179"/>
    <mergeCell ref="S177:Y179"/>
    <mergeCell ref="C187:C191"/>
    <mergeCell ref="D187:J191"/>
    <mergeCell ref="R187:R191"/>
    <mergeCell ref="S187:Y191"/>
    <mergeCell ref="D195:J197"/>
    <mergeCell ref="S195:Y197"/>
    <mergeCell ref="AB158:AC158"/>
    <mergeCell ref="C169:C173"/>
    <mergeCell ref="D169:J173"/>
    <mergeCell ref="R169:R173"/>
    <mergeCell ref="S169:Y173"/>
    <mergeCell ref="L163:N163"/>
    <mergeCell ref="AA163:AC163"/>
    <mergeCell ref="W162:Z162"/>
    <mergeCell ref="Q155:V155"/>
    <mergeCell ref="B157:G157"/>
    <mergeCell ref="Q157:V157"/>
    <mergeCell ref="C162:D162"/>
    <mergeCell ref="F162:G162"/>
    <mergeCell ref="M158:N158"/>
    <mergeCell ref="AA162:AC162"/>
    <mergeCell ref="L162:N162"/>
    <mergeCell ref="R162:S162"/>
    <mergeCell ref="U162:V162"/>
    <mergeCell ref="D116:J120"/>
    <mergeCell ref="H162:K162"/>
    <mergeCell ref="C134:C138"/>
    <mergeCell ref="D134:J138"/>
    <mergeCell ref="D142:J144"/>
    <mergeCell ref="B155:G155"/>
    <mergeCell ref="D124:J126"/>
    <mergeCell ref="A147:C148"/>
    <mergeCell ref="S124:Y126"/>
    <mergeCell ref="P147:R148"/>
    <mergeCell ref="R134:R138"/>
    <mergeCell ref="S142:Y144"/>
    <mergeCell ref="S134:Y138"/>
    <mergeCell ref="R116:R120"/>
    <mergeCell ref="S116:Y120"/>
    <mergeCell ref="C109:D109"/>
    <mergeCell ref="F109:G109"/>
    <mergeCell ref="C116:C120"/>
    <mergeCell ref="H109:K109"/>
    <mergeCell ref="L109:N109"/>
    <mergeCell ref="R109:S109"/>
    <mergeCell ref="U109:V109"/>
    <mergeCell ref="L110:N110"/>
    <mergeCell ref="B102:G102"/>
    <mergeCell ref="Q102:V102"/>
    <mergeCell ref="B104:G104"/>
    <mergeCell ref="Q104:V104"/>
    <mergeCell ref="AA110:AC110"/>
    <mergeCell ref="W109:Z109"/>
    <mergeCell ref="AA109:AC109"/>
    <mergeCell ref="M105:N105"/>
    <mergeCell ref="AB105:AC105"/>
    <mergeCell ref="D71:J73"/>
    <mergeCell ref="S71:Y73"/>
    <mergeCell ref="C81:C85"/>
    <mergeCell ref="D81:J85"/>
    <mergeCell ref="R81:R85"/>
    <mergeCell ref="S81:Y85"/>
    <mergeCell ref="L57:N57"/>
    <mergeCell ref="AA57:AC57"/>
    <mergeCell ref="C63:C67"/>
    <mergeCell ref="D63:J67"/>
    <mergeCell ref="R63:R67"/>
    <mergeCell ref="S63:Y67"/>
    <mergeCell ref="D89:J91"/>
    <mergeCell ref="S89:Y91"/>
    <mergeCell ref="A94:C95"/>
    <mergeCell ref="P94:R95"/>
    <mergeCell ref="R56:S56"/>
    <mergeCell ref="U56:V56"/>
    <mergeCell ref="W3:Z3"/>
    <mergeCell ref="AA4:AC4"/>
    <mergeCell ref="S10:Y14"/>
    <mergeCell ref="AA3:AC3"/>
    <mergeCell ref="AB52:AC52"/>
    <mergeCell ref="S36:Y38"/>
    <mergeCell ref="W56:Z56"/>
    <mergeCell ref="AA56:AC56"/>
    <mergeCell ref="C28:C32"/>
    <mergeCell ref="H56:K56"/>
    <mergeCell ref="L56:N56"/>
    <mergeCell ref="C56:D56"/>
    <mergeCell ref="F56:G56"/>
    <mergeCell ref="B51:G51"/>
    <mergeCell ref="A41:C42"/>
    <mergeCell ref="D36:J38"/>
    <mergeCell ref="B49:G49"/>
    <mergeCell ref="M52:N52"/>
    <mergeCell ref="D10:J14"/>
    <mergeCell ref="L4:N4"/>
    <mergeCell ref="C3:D3"/>
    <mergeCell ref="C10:C14"/>
    <mergeCell ref="R10:R14"/>
    <mergeCell ref="R28:R32"/>
    <mergeCell ref="S28:Y32"/>
    <mergeCell ref="S18:Y20"/>
    <mergeCell ref="U3:V3"/>
    <mergeCell ref="L3:N3"/>
    <mergeCell ref="R3:S3"/>
    <mergeCell ref="F3:G3"/>
    <mergeCell ref="H3:K3"/>
    <mergeCell ref="Q51:V51"/>
    <mergeCell ref="D28:J32"/>
    <mergeCell ref="D18:J20"/>
    <mergeCell ref="Q49:V49"/>
    <mergeCell ref="P41:R42"/>
  </mergeCells>
  <printOptions/>
  <pageMargins left="0.5905511811023623" right="0.5905511811023623" top="0.5118110236220472" bottom="0.5118110236220472" header="0.5118110236220472" footer="0.5118110236220472"/>
  <pageSetup horizontalDpi="600" verticalDpi="600" orientation="landscape" paperSize="9" scale="97" r:id="rId1"/>
</worksheet>
</file>

<file path=xl/worksheets/sheet16.xml><?xml version="1.0" encoding="utf-8"?>
<worksheet xmlns="http://schemas.openxmlformats.org/spreadsheetml/2006/main" xmlns:r="http://schemas.openxmlformats.org/officeDocument/2006/relationships">
  <dimension ref="A1:AC317"/>
  <sheetViews>
    <sheetView showGridLines="0" zoomScale="75" zoomScaleNormal="75" zoomScalePageLayoutView="0" workbookViewId="0" topLeftCell="A1">
      <selection activeCell="O23" sqref="O23"/>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130</v>
      </c>
      <c r="B1" s="129"/>
      <c r="C1" s="129"/>
      <c r="D1" s="129"/>
      <c r="E1" s="129"/>
      <c r="F1" s="129"/>
      <c r="G1" s="129"/>
      <c r="H1" s="129"/>
      <c r="I1" s="129"/>
      <c r="J1" s="129"/>
      <c r="K1" s="129"/>
      <c r="L1" s="129"/>
      <c r="M1" s="129"/>
      <c r="N1" s="129"/>
      <c r="P1" s="128" t="str">
        <f>A1</f>
        <v>Schiedsrichterzettel - Endrunde 1</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84">
        <f>'SR Gr. A'!C3:D3</f>
        <v>40677</v>
      </c>
      <c r="D3" s="281"/>
      <c r="E3" s="98"/>
      <c r="F3" s="280"/>
      <c r="G3" s="281"/>
      <c r="H3" s="282" t="str">
        <f>Raster!AO21</f>
        <v>Gruppe G</v>
      </c>
      <c r="I3" s="283"/>
      <c r="J3" s="283"/>
      <c r="K3" s="281"/>
      <c r="L3" s="282"/>
      <c r="M3" s="283"/>
      <c r="N3" s="281"/>
      <c r="P3" s="97"/>
      <c r="Q3" s="98"/>
      <c r="R3" s="284">
        <f>$C$3</f>
        <v>40677</v>
      </c>
      <c r="S3" s="281"/>
      <c r="T3" s="98"/>
      <c r="U3" s="280"/>
      <c r="V3" s="281"/>
      <c r="W3" s="282" t="str">
        <f>$H$3</f>
        <v>Gruppe G</v>
      </c>
      <c r="X3" s="283"/>
      <c r="Y3" s="283"/>
      <c r="Z3" s="281"/>
      <c r="AA3" s="282"/>
      <c r="AB3" s="283"/>
      <c r="AC3" s="281"/>
    </row>
    <row r="4" spans="1:29" ht="24.75" customHeight="1">
      <c r="A4" s="133"/>
      <c r="B4" s="133" t="str">
        <f>'SR Gr. A'!B4</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287">
        <f>Raster!AN22</f>
        <v>74</v>
      </c>
      <c r="D10" s="289" t="str">
        <f>Raster!AO22</f>
        <v>Siebel, Dominic</v>
      </c>
      <c r="E10" s="290"/>
      <c r="F10" s="290"/>
      <c r="G10" s="290"/>
      <c r="H10" s="290"/>
      <c r="I10" s="290"/>
      <c r="J10" s="291"/>
      <c r="L10" s="136"/>
      <c r="M10" s="1" t="s">
        <v>106</v>
      </c>
      <c r="N10" s="141"/>
      <c r="P10" s="135"/>
      <c r="Q10" s="138"/>
      <c r="R10" s="287">
        <f>Raster!AN23</f>
        <v>96</v>
      </c>
      <c r="S10" s="289" t="str">
        <f>Raster!AO23</f>
        <v>Raake, Len</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Raster!AN25</f>
        <v>88</v>
      </c>
      <c r="D28" s="289" t="str">
        <f>Raster!AO25</f>
        <v>Schweizer, Tim</v>
      </c>
      <c r="E28" s="290"/>
      <c r="F28" s="290"/>
      <c r="G28" s="290"/>
      <c r="H28" s="290"/>
      <c r="I28" s="290"/>
      <c r="J28" s="291"/>
      <c r="L28" s="136"/>
      <c r="M28" s="1" t="s">
        <v>106</v>
      </c>
      <c r="N28" s="141"/>
      <c r="P28" s="135"/>
      <c r="Q28" s="138"/>
      <c r="R28" s="287">
        <f>Raster!AN24</f>
        <v>80</v>
      </c>
      <c r="S28" s="289" t="str">
        <f>Raster!AO24</f>
        <v>Stegemann, Torben</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t="str">
        <f>'SR Gr. A'!A52</f>
        <v>Offenburg</v>
      </c>
      <c r="M52" s="311">
        <f>C3</f>
        <v>40677</v>
      </c>
      <c r="N52" s="270"/>
      <c r="P52" t="str">
        <f>$A$52</f>
        <v>Offenburg</v>
      </c>
      <c r="AB52" s="311">
        <f>$M$52</f>
        <v>40677</v>
      </c>
      <c r="AC52" s="270">
        <f>M52</f>
        <v>40677</v>
      </c>
    </row>
    <row r="53" ht="12.75" customHeight="1"/>
    <row r="54" spans="1:29" ht="24" customHeight="1">
      <c r="A54" s="128" t="s">
        <v>131</v>
      </c>
      <c r="B54" s="129"/>
      <c r="C54" s="129"/>
      <c r="D54" s="129"/>
      <c r="E54" s="129"/>
      <c r="F54" s="129"/>
      <c r="G54" s="129"/>
      <c r="H54" s="129"/>
      <c r="I54" s="129"/>
      <c r="J54" s="129"/>
      <c r="K54" s="129"/>
      <c r="L54" s="129"/>
      <c r="M54" s="129"/>
      <c r="N54" s="129"/>
      <c r="P54" s="128" t="str">
        <f>A54</f>
        <v>Schiedrichterzettel - Endrunde 2</v>
      </c>
      <c r="Q54" s="129"/>
      <c r="R54" s="129"/>
      <c r="S54" s="129"/>
      <c r="T54" s="129"/>
      <c r="U54" s="129"/>
      <c r="V54" s="129"/>
      <c r="W54" s="129"/>
      <c r="X54" s="129"/>
      <c r="Y54" s="129"/>
      <c r="Z54" s="129"/>
      <c r="AA54" s="129"/>
      <c r="AB54" s="129"/>
      <c r="AC54" s="129"/>
    </row>
    <row r="55" spans="1:29" ht="15.75" customHeight="1">
      <c r="A55" s="130" t="s">
        <v>97</v>
      </c>
      <c r="B55" s="96"/>
      <c r="C55" s="96"/>
      <c r="D55" s="131"/>
      <c r="E55" s="132" t="s">
        <v>98</v>
      </c>
      <c r="F55" s="96"/>
      <c r="G55" s="131"/>
      <c r="H55" s="130" t="s">
        <v>99</v>
      </c>
      <c r="I55" s="96"/>
      <c r="J55" s="132"/>
      <c r="K55" s="131"/>
      <c r="L55" s="132" t="s">
        <v>100</v>
      </c>
      <c r="M55" s="96"/>
      <c r="N55" s="131"/>
      <c r="P55" s="130" t="s">
        <v>97</v>
      </c>
      <c r="Q55" s="96"/>
      <c r="R55" s="96"/>
      <c r="S55" s="131"/>
      <c r="T55" s="132" t="s">
        <v>98</v>
      </c>
      <c r="U55" s="96"/>
      <c r="V55" s="131"/>
      <c r="W55" s="130" t="s">
        <v>99</v>
      </c>
      <c r="X55" s="96"/>
      <c r="Y55" s="132"/>
      <c r="Z55" s="131"/>
      <c r="AA55" s="132" t="s">
        <v>100</v>
      </c>
      <c r="AB55" s="96"/>
      <c r="AC55" s="131"/>
    </row>
    <row r="56" spans="1:29" ht="18" customHeight="1">
      <c r="A56" s="97"/>
      <c r="B56" s="98"/>
      <c r="C56" s="284">
        <f>$C$3</f>
        <v>40677</v>
      </c>
      <c r="D56" s="281"/>
      <c r="E56" s="98"/>
      <c r="F56" s="280"/>
      <c r="G56" s="281"/>
      <c r="H56" s="282" t="str">
        <f>$H$3</f>
        <v>Gruppe G</v>
      </c>
      <c r="I56" s="283"/>
      <c r="J56" s="283"/>
      <c r="K56" s="281"/>
      <c r="L56" s="282"/>
      <c r="M56" s="283"/>
      <c r="N56" s="281"/>
      <c r="P56" s="97"/>
      <c r="Q56" s="98"/>
      <c r="R56" s="284">
        <f>$C$3</f>
        <v>40677</v>
      </c>
      <c r="S56" s="281"/>
      <c r="T56" s="98"/>
      <c r="U56" s="280"/>
      <c r="V56" s="281"/>
      <c r="W56" s="282" t="str">
        <f>$H$3</f>
        <v>Gruppe G</v>
      </c>
      <c r="X56" s="283"/>
      <c r="Y56" s="283"/>
      <c r="Z56" s="281"/>
      <c r="AA56" s="282"/>
      <c r="AB56" s="283"/>
      <c r="AC56" s="281"/>
    </row>
    <row r="57" spans="1:29" ht="24.75" customHeight="1">
      <c r="A57" s="134"/>
      <c r="B57" s="133" t="str">
        <f>$B$4</f>
        <v>BaWü JG-RLT Top24</v>
      </c>
      <c r="L57" s="295" t="str">
        <f>$L$4</f>
        <v>Jungen U12</v>
      </c>
      <c r="M57" s="295"/>
      <c r="N57" s="295"/>
      <c r="P57" s="134"/>
      <c r="Q57" s="133" t="str">
        <f>$B$4</f>
        <v>BaWü JG-RLT Top24</v>
      </c>
      <c r="AA57" s="295" t="str">
        <f>$L$4</f>
        <v>Jungen U12</v>
      </c>
      <c r="AB57" s="295"/>
      <c r="AC57" s="295"/>
    </row>
    <row r="58" spans="1:29" ht="4.5" customHeight="1">
      <c r="A58" s="95"/>
      <c r="B58" s="96"/>
      <c r="C58" s="96"/>
      <c r="D58" s="96"/>
      <c r="E58" s="96"/>
      <c r="F58" s="96"/>
      <c r="G58" s="96"/>
      <c r="H58" s="96"/>
      <c r="I58" s="96"/>
      <c r="J58" s="96"/>
      <c r="K58" s="96"/>
      <c r="L58" s="96"/>
      <c r="M58" s="96"/>
      <c r="N58" s="131"/>
      <c r="P58" s="95"/>
      <c r="Q58" s="96"/>
      <c r="R58" s="96"/>
      <c r="S58" s="96"/>
      <c r="T58" s="96"/>
      <c r="U58" s="96"/>
      <c r="V58" s="96"/>
      <c r="W58" s="96"/>
      <c r="X58" s="96"/>
      <c r="Y58" s="96"/>
      <c r="Z58" s="96"/>
      <c r="AA58" s="96"/>
      <c r="AB58" s="96"/>
      <c r="AC58" s="131"/>
    </row>
    <row r="59" spans="1:29" ht="9.75" customHeight="1">
      <c r="A59" s="135"/>
      <c r="B59" s="136"/>
      <c r="C59" s="137" t="s">
        <v>101</v>
      </c>
      <c r="D59" s="137"/>
      <c r="E59" s="136"/>
      <c r="F59" s="137" t="s">
        <v>102</v>
      </c>
      <c r="G59" s="137"/>
      <c r="H59" s="136"/>
      <c r="I59" s="137" t="s">
        <v>103</v>
      </c>
      <c r="J59" s="137"/>
      <c r="K59" s="137"/>
      <c r="M59" s="138"/>
      <c r="N59" s="139"/>
      <c r="P59" s="135"/>
      <c r="Q59" s="136"/>
      <c r="R59" s="137" t="s">
        <v>101</v>
      </c>
      <c r="S59" s="137"/>
      <c r="T59" s="136"/>
      <c r="U59" s="137" t="s">
        <v>102</v>
      </c>
      <c r="V59" s="137"/>
      <c r="W59" s="136"/>
      <c r="X59" s="137" t="s">
        <v>103</v>
      </c>
      <c r="Y59" s="137"/>
      <c r="Z59" s="137"/>
      <c r="AB59" s="138"/>
      <c r="AC59" s="139"/>
    </row>
    <row r="60" spans="1:29" ht="4.5" customHeight="1">
      <c r="A60" s="135"/>
      <c r="M60" s="138"/>
      <c r="N60" s="139"/>
      <c r="P60" s="135"/>
      <c r="AB60" s="138"/>
      <c r="AC60" s="139"/>
    </row>
    <row r="61" spans="1:29" ht="12.75" customHeight="1">
      <c r="A61" s="95"/>
      <c r="B61" s="96"/>
      <c r="C61" s="140" t="s">
        <v>104</v>
      </c>
      <c r="D61" s="140" t="s">
        <v>105</v>
      </c>
      <c r="E61" s="96"/>
      <c r="F61" s="140"/>
      <c r="G61" s="140"/>
      <c r="H61" s="96"/>
      <c r="I61" s="96"/>
      <c r="J61" s="131"/>
      <c r="M61" s="138"/>
      <c r="N61" s="139"/>
      <c r="P61" s="95"/>
      <c r="Q61" s="96"/>
      <c r="R61" s="140" t="s">
        <v>104</v>
      </c>
      <c r="S61" s="140" t="s">
        <v>105</v>
      </c>
      <c r="T61" s="96"/>
      <c r="U61" s="140"/>
      <c r="V61" s="140"/>
      <c r="W61" s="96"/>
      <c r="X61" s="96"/>
      <c r="Y61" s="131"/>
      <c r="AB61" s="138"/>
      <c r="AC61" s="139"/>
    </row>
    <row r="62" spans="1:29" ht="4.5" customHeight="1">
      <c r="A62" s="135"/>
      <c r="B62" s="138"/>
      <c r="C62" s="1"/>
      <c r="D62" s="1"/>
      <c r="E62" s="138"/>
      <c r="F62" s="1"/>
      <c r="G62" s="1"/>
      <c r="H62" s="138"/>
      <c r="I62" s="138"/>
      <c r="J62" s="139"/>
      <c r="M62" s="138"/>
      <c r="N62" s="139"/>
      <c r="P62" s="135"/>
      <c r="Q62" s="138"/>
      <c r="R62" s="1"/>
      <c r="S62" s="1"/>
      <c r="T62" s="138"/>
      <c r="U62" s="1"/>
      <c r="V62" s="1"/>
      <c r="W62" s="138"/>
      <c r="X62" s="138"/>
      <c r="Y62" s="139"/>
      <c r="AB62" s="138"/>
      <c r="AC62" s="139"/>
    </row>
    <row r="63" spans="1:29" ht="9.75" customHeight="1">
      <c r="A63" s="135"/>
      <c r="B63" s="138"/>
      <c r="C63" s="287">
        <f>Raster!AN22</f>
        <v>74</v>
      </c>
      <c r="D63" s="289" t="str">
        <f>Raster!AO22</f>
        <v>Siebel, Dominic</v>
      </c>
      <c r="E63" s="290"/>
      <c r="F63" s="290"/>
      <c r="G63" s="290"/>
      <c r="H63" s="290"/>
      <c r="I63" s="290"/>
      <c r="J63" s="291"/>
      <c r="L63" s="136"/>
      <c r="M63" s="1" t="s">
        <v>106</v>
      </c>
      <c r="N63" s="141"/>
      <c r="P63" s="135"/>
      <c r="Q63" s="138"/>
      <c r="R63" s="287">
        <f>Raster!AN23</f>
        <v>96</v>
      </c>
      <c r="S63" s="289" t="str">
        <f>Raster!AO23</f>
        <v>Raake, Len</v>
      </c>
      <c r="T63" s="290"/>
      <c r="U63" s="290"/>
      <c r="V63" s="290"/>
      <c r="W63" s="290"/>
      <c r="X63" s="290"/>
      <c r="Y63" s="291"/>
      <c r="AA63" s="136"/>
      <c r="AB63" s="1" t="s">
        <v>106</v>
      </c>
      <c r="AC63" s="141"/>
    </row>
    <row r="64" spans="1:29" ht="4.5" customHeight="1">
      <c r="A64" s="135"/>
      <c r="B64" s="138"/>
      <c r="C64" s="288"/>
      <c r="D64" s="290"/>
      <c r="E64" s="290"/>
      <c r="F64" s="290"/>
      <c r="G64" s="290"/>
      <c r="H64" s="290"/>
      <c r="I64" s="290"/>
      <c r="J64" s="291"/>
      <c r="M64" s="138"/>
      <c r="N64" s="139"/>
      <c r="P64" s="135"/>
      <c r="Q64" s="138"/>
      <c r="R64" s="288"/>
      <c r="S64" s="290"/>
      <c r="T64" s="290"/>
      <c r="U64" s="290"/>
      <c r="V64" s="290"/>
      <c r="W64" s="290"/>
      <c r="X64" s="290"/>
      <c r="Y64" s="291"/>
      <c r="AB64" s="138"/>
      <c r="AC64" s="139"/>
    </row>
    <row r="65" spans="1:29" ht="9.75" customHeight="1">
      <c r="A65" s="135"/>
      <c r="B65" s="138"/>
      <c r="C65" s="288"/>
      <c r="D65" s="290"/>
      <c r="E65" s="290"/>
      <c r="F65" s="290"/>
      <c r="G65" s="290"/>
      <c r="H65" s="290"/>
      <c r="I65" s="290"/>
      <c r="J65" s="291"/>
      <c r="L65" s="136"/>
      <c r="M65" s="1" t="s">
        <v>107</v>
      </c>
      <c r="N65" s="141"/>
      <c r="P65" s="135"/>
      <c r="Q65" s="138"/>
      <c r="R65" s="288"/>
      <c r="S65" s="290"/>
      <c r="T65" s="290"/>
      <c r="U65" s="290"/>
      <c r="V65" s="290"/>
      <c r="W65" s="290"/>
      <c r="X65" s="290"/>
      <c r="Y65" s="291"/>
      <c r="AA65" s="136"/>
      <c r="AB65" s="1" t="s">
        <v>107</v>
      </c>
      <c r="AC65" s="141"/>
    </row>
    <row r="66" spans="1:29" ht="4.5" customHeight="1">
      <c r="A66" s="135"/>
      <c r="B66" s="138"/>
      <c r="C66" s="288"/>
      <c r="D66" s="290"/>
      <c r="E66" s="290"/>
      <c r="F66" s="290"/>
      <c r="G66" s="290"/>
      <c r="H66" s="290"/>
      <c r="I66" s="290"/>
      <c r="J66" s="291"/>
      <c r="M66" s="138"/>
      <c r="N66" s="139"/>
      <c r="P66" s="135"/>
      <c r="Q66" s="138"/>
      <c r="R66" s="288"/>
      <c r="S66" s="290"/>
      <c r="T66" s="290"/>
      <c r="U66" s="290"/>
      <c r="V66" s="290"/>
      <c r="W66" s="290"/>
      <c r="X66" s="290"/>
      <c r="Y66" s="291"/>
      <c r="AB66" s="138"/>
      <c r="AC66" s="139"/>
    </row>
    <row r="67" spans="1:29" ht="9.75" customHeight="1">
      <c r="A67" s="135"/>
      <c r="B67" s="138"/>
      <c r="C67" s="288"/>
      <c r="D67" s="290"/>
      <c r="E67" s="290"/>
      <c r="F67" s="290"/>
      <c r="G67" s="290"/>
      <c r="H67" s="290"/>
      <c r="I67" s="290"/>
      <c r="J67" s="291"/>
      <c r="L67" s="142"/>
      <c r="M67" s="1" t="s">
        <v>107</v>
      </c>
      <c r="N67" s="141"/>
      <c r="P67" s="135"/>
      <c r="Q67" s="138"/>
      <c r="R67" s="288"/>
      <c r="S67" s="290"/>
      <c r="T67" s="290"/>
      <c r="U67" s="290"/>
      <c r="V67" s="290"/>
      <c r="W67" s="290"/>
      <c r="X67" s="290"/>
      <c r="Y67" s="291"/>
      <c r="AA67" s="142"/>
      <c r="AB67" s="1" t="s">
        <v>107</v>
      </c>
      <c r="AC67" s="141"/>
    </row>
    <row r="68" spans="1:29" ht="4.5" customHeight="1">
      <c r="A68" s="97"/>
      <c r="B68" s="98"/>
      <c r="C68" s="98"/>
      <c r="D68" s="98"/>
      <c r="E68" s="98"/>
      <c r="F68" s="98"/>
      <c r="G68" s="98"/>
      <c r="H68" s="98"/>
      <c r="I68" s="98"/>
      <c r="J68" s="139"/>
      <c r="L68" s="96"/>
      <c r="M68" s="143"/>
      <c r="N68" s="141"/>
      <c r="P68" s="97"/>
      <c r="Q68" s="98"/>
      <c r="R68" s="98"/>
      <c r="S68" s="98"/>
      <c r="T68" s="98"/>
      <c r="U68" s="98"/>
      <c r="V68" s="98"/>
      <c r="W68" s="98"/>
      <c r="X68" s="98"/>
      <c r="Y68" s="139"/>
      <c r="AA68" s="96"/>
      <c r="AB68" s="143"/>
      <c r="AC68" s="141"/>
    </row>
    <row r="69" spans="1:29" ht="12.75" customHeight="1">
      <c r="A69" s="95"/>
      <c r="B69" s="96"/>
      <c r="C69" s="96"/>
      <c r="D69" s="140" t="s">
        <v>108</v>
      </c>
      <c r="E69" s="96"/>
      <c r="F69" s="140"/>
      <c r="G69" s="140"/>
      <c r="H69" s="96"/>
      <c r="I69" s="96"/>
      <c r="J69" s="131"/>
      <c r="K69" s="96"/>
      <c r="L69" s="96"/>
      <c r="M69" s="96"/>
      <c r="N69" s="131"/>
      <c r="P69" s="95"/>
      <c r="Q69" s="96"/>
      <c r="R69" s="96"/>
      <c r="S69" s="140" t="s">
        <v>108</v>
      </c>
      <c r="T69" s="96"/>
      <c r="U69" s="140"/>
      <c r="V69" s="140"/>
      <c r="W69" s="96"/>
      <c r="X69" s="96"/>
      <c r="Y69" s="131"/>
      <c r="Z69" s="96"/>
      <c r="AA69" s="96"/>
      <c r="AB69" s="96"/>
      <c r="AC69" s="131"/>
    </row>
    <row r="70" spans="1:29" ht="4.5" customHeight="1">
      <c r="A70" s="135"/>
      <c r="B70" s="138"/>
      <c r="C70" s="138"/>
      <c r="D70" s="138"/>
      <c r="E70" s="138"/>
      <c r="F70" s="138"/>
      <c r="G70" s="138"/>
      <c r="H70" s="138"/>
      <c r="I70" s="138"/>
      <c r="J70" s="139"/>
      <c r="K70" s="138"/>
      <c r="L70" s="138"/>
      <c r="M70" s="138"/>
      <c r="N70" s="139"/>
      <c r="P70" s="135"/>
      <c r="Q70" s="138"/>
      <c r="R70" s="138"/>
      <c r="S70" s="138"/>
      <c r="T70" s="138"/>
      <c r="U70" s="138"/>
      <c r="V70" s="138"/>
      <c r="W70" s="138"/>
      <c r="X70" s="138"/>
      <c r="Y70" s="139"/>
      <c r="Z70" s="138"/>
      <c r="AA70" s="138"/>
      <c r="AB70" s="138"/>
      <c r="AC70" s="139"/>
    </row>
    <row r="71" spans="1:29" ht="9.75" customHeight="1">
      <c r="A71" s="135"/>
      <c r="B71" s="138"/>
      <c r="C71" s="138"/>
      <c r="D71" s="292"/>
      <c r="E71" s="293"/>
      <c r="F71" s="293"/>
      <c r="G71" s="293"/>
      <c r="H71" s="293"/>
      <c r="I71" s="293"/>
      <c r="J71" s="294"/>
      <c r="K71" s="138"/>
      <c r="L71" s="136"/>
      <c r="M71" s="1" t="s">
        <v>106</v>
      </c>
      <c r="N71" s="141"/>
      <c r="P71" s="135"/>
      <c r="Q71" s="138"/>
      <c r="R71" s="138"/>
      <c r="S71" s="292"/>
      <c r="T71" s="293"/>
      <c r="U71" s="293"/>
      <c r="V71" s="293"/>
      <c r="W71" s="293"/>
      <c r="X71" s="293"/>
      <c r="Y71" s="294"/>
      <c r="Z71" s="138"/>
      <c r="AA71" s="136"/>
      <c r="AB71" s="1" t="s">
        <v>106</v>
      </c>
      <c r="AC71" s="141"/>
    </row>
    <row r="72" spans="1:29" ht="4.5" customHeight="1">
      <c r="A72" s="135"/>
      <c r="B72" s="138"/>
      <c r="C72" s="138"/>
      <c r="D72" s="293"/>
      <c r="E72" s="293"/>
      <c r="F72" s="293"/>
      <c r="G72" s="293"/>
      <c r="H72" s="293"/>
      <c r="I72" s="293"/>
      <c r="J72" s="294"/>
      <c r="K72" s="138"/>
      <c r="L72" s="138"/>
      <c r="M72" s="138"/>
      <c r="N72" s="139"/>
      <c r="P72" s="135"/>
      <c r="Q72" s="138"/>
      <c r="R72" s="138"/>
      <c r="S72" s="293"/>
      <c r="T72" s="293"/>
      <c r="U72" s="293"/>
      <c r="V72" s="293"/>
      <c r="W72" s="293"/>
      <c r="X72" s="293"/>
      <c r="Y72" s="294"/>
      <c r="Z72" s="138"/>
      <c r="AA72" s="138"/>
      <c r="AB72" s="138"/>
      <c r="AC72" s="139"/>
    </row>
    <row r="73" spans="1:29" ht="9.75" customHeight="1">
      <c r="A73" s="135"/>
      <c r="B73" s="138"/>
      <c r="C73" s="138"/>
      <c r="D73" s="293"/>
      <c r="E73" s="293"/>
      <c r="F73" s="293"/>
      <c r="G73" s="293"/>
      <c r="H73" s="293"/>
      <c r="I73" s="293"/>
      <c r="J73" s="294"/>
      <c r="K73" s="138"/>
      <c r="L73" s="136"/>
      <c r="M73" s="1" t="s">
        <v>109</v>
      </c>
      <c r="N73" s="141"/>
      <c r="P73" s="135"/>
      <c r="Q73" s="138"/>
      <c r="R73" s="138"/>
      <c r="S73" s="293"/>
      <c r="T73" s="293"/>
      <c r="U73" s="293"/>
      <c r="V73" s="293"/>
      <c r="W73" s="293"/>
      <c r="X73" s="293"/>
      <c r="Y73" s="294"/>
      <c r="Z73" s="138"/>
      <c r="AA73" s="136"/>
      <c r="AB73" s="1" t="s">
        <v>109</v>
      </c>
      <c r="AC73" s="141"/>
    </row>
    <row r="74" spans="1:29" ht="4.5" customHeight="1">
      <c r="A74" s="97"/>
      <c r="B74" s="98"/>
      <c r="C74" s="98"/>
      <c r="D74" s="98"/>
      <c r="E74" s="98"/>
      <c r="F74" s="98"/>
      <c r="G74" s="98"/>
      <c r="H74" s="98"/>
      <c r="I74" s="98"/>
      <c r="J74" s="144"/>
      <c r="K74" s="98"/>
      <c r="L74" s="98"/>
      <c r="M74" s="98"/>
      <c r="N74" s="139"/>
      <c r="P74" s="97"/>
      <c r="Q74" s="98"/>
      <c r="R74" s="98"/>
      <c r="S74" s="98"/>
      <c r="T74" s="98"/>
      <c r="U74" s="98"/>
      <c r="V74" s="98"/>
      <c r="W74" s="98"/>
      <c r="X74" s="98"/>
      <c r="Y74" s="144"/>
      <c r="Z74" s="98"/>
      <c r="AA74" s="98"/>
      <c r="AB74" s="98"/>
      <c r="AC74" s="139"/>
    </row>
    <row r="75" spans="13:29" ht="4.5" customHeight="1">
      <c r="M75" s="138"/>
      <c r="N75" s="63"/>
      <c r="AB75" s="138"/>
      <c r="AC75" s="63"/>
    </row>
    <row r="76" spans="1:29" ht="4.5" customHeight="1">
      <c r="A76" s="95"/>
      <c r="B76" s="96"/>
      <c r="C76" s="96"/>
      <c r="D76" s="96"/>
      <c r="E76" s="96"/>
      <c r="F76" s="96"/>
      <c r="G76" s="96"/>
      <c r="H76" s="96"/>
      <c r="I76" s="96"/>
      <c r="J76" s="96"/>
      <c r="K76" s="96"/>
      <c r="L76" s="96"/>
      <c r="M76" s="96"/>
      <c r="N76" s="139"/>
      <c r="P76" s="95"/>
      <c r="Q76" s="96"/>
      <c r="R76" s="96"/>
      <c r="S76" s="96"/>
      <c r="T76" s="96"/>
      <c r="U76" s="96"/>
      <c r="V76" s="96"/>
      <c r="W76" s="96"/>
      <c r="X76" s="96"/>
      <c r="Y76" s="96"/>
      <c r="Z76" s="96"/>
      <c r="AA76" s="96"/>
      <c r="AB76" s="96"/>
      <c r="AC76" s="139"/>
    </row>
    <row r="77" spans="1:29" ht="9.75" customHeight="1">
      <c r="A77" s="135"/>
      <c r="B77" s="136"/>
      <c r="C77" s="137" t="s">
        <v>101</v>
      </c>
      <c r="D77" s="137"/>
      <c r="E77" s="136"/>
      <c r="F77" s="137" t="s">
        <v>102</v>
      </c>
      <c r="G77" s="137"/>
      <c r="H77" s="136"/>
      <c r="I77" s="137" t="s">
        <v>103</v>
      </c>
      <c r="J77" s="137"/>
      <c r="K77" s="137"/>
      <c r="M77" s="138"/>
      <c r="N77" s="139"/>
      <c r="P77" s="135"/>
      <c r="Q77" s="136"/>
      <c r="R77" s="137" t="s">
        <v>101</v>
      </c>
      <c r="S77" s="137"/>
      <c r="T77" s="136"/>
      <c r="U77" s="137" t="s">
        <v>102</v>
      </c>
      <c r="V77" s="137"/>
      <c r="W77" s="136"/>
      <c r="X77" s="137" t="s">
        <v>103</v>
      </c>
      <c r="Y77" s="137"/>
      <c r="Z77" s="137"/>
      <c r="AB77" s="138"/>
      <c r="AC77" s="139"/>
    </row>
    <row r="78" spans="1:29" ht="4.5" customHeight="1">
      <c r="A78" s="135"/>
      <c r="M78" s="138"/>
      <c r="N78" s="139"/>
      <c r="P78" s="135"/>
      <c r="AB78" s="138"/>
      <c r="AC78" s="139"/>
    </row>
    <row r="79" spans="1:29" ht="12.75" customHeight="1">
      <c r="A79" s="95"/>
      <c r="B79" s="96"/>
      <c r="C79" s="140" t="s">
        <v>104</v>
      </c>
      <c r="D79" s="140" t="s">
        <v>110</v>
      </c>
      <c r="E79" s="96"/>
      <c r="F79" s="140"/>
      <c r="G79" s="140"/>
      <c r="H79" s="96"/>
      <c r="I79" s="96"/>
      <c r="J79" s="131"/>
      <c r="M79" s="138"/>
      <c r="N79" s="139"/>
      <c r="P79" s="95"/>
      <c r="Q79" s="96"/>
      <c r="R79" s="140" t="s">
        <v>104</v>
      </c>
      <c r="S79" s="140" t="s">
        <v>110</v>
      </c>
      <c r="T79" s="96"/>
      <c r="U79" s="140"/>
      <c r="V79" s="140"/>
      <c r="W79" s="96"/>
      <c r="X79" s="96"/>
      <c r="Y79" s="131"/>
      <c r="AB79" s="138"/>
      <c r="AC79" s="139"/>
    </row>
    <row r="80" spans="1:29" ht="4.5" customHeight="1">
      <c r="A80" s="135"/>
      <c r="B80" s="138"/>
      <c r="C80" s="1"/>
      <c r="D80" s="1"/>
      <c r="E80" s="138"/>
      <c r="F80" s="1"/>
      <c r="G80" s="1"/>
      <c r="H80" s="138"/>
      <c r="I80" s="138"/>
      <c r="J80" s="139"/>
      <c r="M80" s="138"/>
      <c r="N80" s="139"/>
      <c r="P80" s="135"/>
      <c r="Q80" s="138"/>
      <c r="R80" s="1"/>
      <c r="S80" s="1"/>
      <c r="T80" s="138"/>
      <c r="U80" s="1"/>
      <c r="V80" s="1"/>
      <c r="W80" s="138"/>
      <c r="X80" s="138"/>
      <c r="Y80" s="139"/>
      <c r="AB80" s="138"/>
      <c r="AC80" s="139"/>
    </row>
    <row r="81" spans="1:29" ht="9.75" customHeight="1">
      <c r="A81" s="135"/>
      <c r="B81" s="138"/>
      <c r="C81" s="287">
        <f>Raster!AN24</f>
        <v>80</v>
      </c>
      <c r="D81" s="289" t="str">
        <f>Raster!AO24</f>
        <v>Stegemann, Torben</v>
      </c>
      <c r="E81" s="290"/>
      <c r="F81" s="290"/>
      <c r="G81" s="290"/>
      <c r="H81" s="290"/>
      <c r="I81" s="290"/>
      <c r="J81" s="291"/>
      <c r="L81" s="136"/>
      <c r="M81" s="1" t="s">
        <v>106</v>
      </c>
      <c r="N81" s="141"/>
      <c r="P81" s="135"/>
      <c r="Q81" s="138"/>
      <c r="R81" s="287">
        <f>Raster!AN25</f>
        <v>88</v>
      </c>
      <c r="S81" s="289" t="str">
        <f>Raster!AO25</f>
        <v>Schweizer, Tim</v>
      </c>
      <c r="T81" s="290"/>
      <c r="U81" s="290"/>
      <c r="V81" s="290"/>
      <c r="W81" s="290"/>
      <c r="X81" s="290"/>
      <c r="Y81" s="291"/>
      <c r="AA81" s="136"/>
      <c r="AB81" s="1" t="s">
        <v>106</v>
      </c>
      <c r="AC81" s="141"/>
    </row>
    <row r="82" spans="1:29" ht="4.5" customHeight="1">
      <c r="A82" s="135"/>
      <c r="B82" s="138"/>
      <c r="C82" s="288"/>
      <c r="D82" s="290"/>
      <c r="E82" s="290"/>
      <c r="F82" s="290"/>
      <c r="G82" s="290"/>
      <c r="H82" s="290"/>
      <c r="I82" s="290"/>
      <c r="J82" s="291"/>
      <c r="M82" s="138"/>
      <c r="N82" s="139"/>
      <c r="P82" s="135"/>
      <c r="Q82" s="138"/>
      <c r="R82" s="288"/>
      <c r="S82" s="290"/>
      <c r="T82" s="290"/>
      <c r="U82" s="290"/>
      <c r="V82" s="290"/>
      <c r="W82" s="290"/>
      <c r="X82" s="290"/>
      <c r="Y82" s="291"/>
      <c r="AB82" s="138"/>
      <c r="AC82" s="139"/>
    </row>
    <row r="83" spans="1:29" ht="9.75" customHeight="1">
      <c r="A83" s="135"/>
      <c r="B83" s="138"/>
      <c r="C83" s="288"/>
      <c r="D83" s="290"/>
      <c r="E83" s="290"/>
      <c r="F83" s="290"/>
      <c r="G83" s="290"/>
      <c r="H83" s="290"/>
      <c r="I83" s="290"/>
      <c r="J83" s="291"/>
      <c r="L83" s="136"/>
      <c r="M83" s="1" t="s">
        <v>107</v>
      </c>
      <c r="N83" s="141"/>
      <c r="P83" s="135"/>
      <c r="Q83" s="138"/>
      <c r="R83" s="288"/>
      <c r="S83" s="290"/>
      <c r="T83" s="290"/>
      <c r="U83" s="290"/>
      <c r="V83" s="290"/>
      <c r="W83" s="290"/>
      <c r="X83" s="290"/>
      <c r="Y83" s="291"/>
      <c r="AA83" s="136"/>
      <c r="AB83" s="1" t="s">
        <v>107</v>
      </c>
      <c r="AC83" s="141"/>
    </row>
    <row r="84" spans="1:29" ht="4.5" customHeight="1">
      <c r="A84" s="135"/>
      <c r="B84" s="138"/>
      <c r="C84" s="288"/>
      <c r="D84" s="290"/>
      <c r="E84" s="290"/>
      <c r="F84" s="290"/>
      <c r="G84" s="290"/>
      <c r="H84" s="290"/>
      <c r="I84" s="290"/>
      <c r="J84" s="291"/>
      <c r="M84" s="138"/>
      <c r="N84" s="139"/>
      <c r="P84" s="135"/>
      <c r="Q84" s="138"/>
      <c r="R84" s="288"/>
      <c r="S84" s="290"/>
      <c r="T84" s="290"/>
      <c r="U84" s="290"/>
      <c r="V84" s="290"/>
      <c r="W84" s="290"/>
      <c r="X84" s="290"/>
      <c r="Y84" s="291"/>
      <c r="AB84" s="138"/>
      <c r="AC84" s="139"/>
    </row>
    <row r="85" spans="1:29" ht="9.75" customHeight="1">
      <c r="A85" s="135"/>
      <c r="B85" s="138"/>
      <c r="C85" s="288"/>
      <c r="D85" s="290"/>
      <c r="E85" s="290"/>
      <c r="F85" s="290"/>
      <c r="G85" s="290"/>
      <c r="H85" s="290"/>
      <c r="I85" s="290"/>
      <c r="J85" s="291"/>
      <c r="L85" s="142"/>
      <c r="M85" s="1" t="s">
        <v>107</v>
      </c>
      <c r="N85" s="141"/>
      <c r="P85" s="135"/>
      <c r="Q85" s="138"/>
      <c r="R85" s="288"/>
      <c r="S85" s="290"/>
      <c r="T85" s="290"/>
      <c r="U85" s="290"/>
      <c r="V85" s="290"/>
      <c r="W85" s="290"/>
      <c r="X85" s="290"/>
      <c r="Y85" s="291"/>
      <c r="AA85" s="142"/>
      <c r="AB85" s="1" t="s">
        <v>107</v>
      </c>
      <c r="AC85" s="141"/>
    </row>
    <row r="86" spans="1:29" ht="4.5" customHeight="1">
      <c r="A86" s="97"/>
      <c r="B86" s="98"/>
      <c r="C86" s="98"/>
      <c r="D86" s="98"/>
      <c r="E86" s="98"/>
      <c r="F86" s="98"/>
      <c r="G86" s="98"/>
      <c r="H86" s="98"/>
      <c r="I86" s="98"/>
      <c r="J86" s="139"/>
      <c r="L86" s="96"/>
      <c r="M86" s="143"/>
      <c r="N86" s="141"/>
      <c r="P86" s="97"/>
      <c r="Q86" s="98"/>
      <c r="R86" s="98"/>
      <c r="S86" s="98"/>
      <c r="T86" s="98"/>
      <c r="U86" s="98"/>
      <c r="V86" s="98"/>
      <c r="W86" s="98"/>
      <c r="X86" s="98"/>
      <c r="Y86" s="139"/>
      <c r="AA86" s="96"/>
      <c r="AB86" s="143"/>
      <c r="AC86" s="141"/>
    </row>
    <row r="87" spans="1:29" ht="12.75" customHeight="1">
      <c r="A87" s="95"/>
      <c r="B87" s="96"/>
      <c r="C87" s="96"/>
      <c r="D87" s="140" t="s">
        <v>108</v>
      </c>
      <c r="E87" s="96"/>
      <c r="F87" s="140"/>
      <c r="G87" s="140"/>
      <c r="H87" s="96"/>
      <c r="I87" s="96"/>
      <c r="J87" s="131"/>
      <c r="K87" s="96"/>
      <c r="L87" s="96"/>
      <c r="M87" s="96"/>
      <c r="N87" s="131"/>
      <c r="P87" s="95"/>
      <c r="Q87" s="96"/>
      <c r="R87" s="96"/>
      <c r="S87" s="140" t="s">
        <v>108</v>
      </c>
      <c r="T87" s="96"/>
      <c r="U87" s="140"/>
      <c r="V87" s="140"/>
      <c r="W87" s="96"/>
      <c r="X87" s="96"/>
      <c r="Y87" s="131"/>
      <c r="Z87" s="96"/>
      <c r="AA87" s="96"/>
      <c r="AB87" s="96"/>
      <c r="AC87" s="131"/>
    </row>
    <row r="88" spans="1:29" ht="4.5" customHeight="1">
      <c r="A88" s="135"/>
      <c r="B88" s="138"/>
      <c r="C88" s="138"/>
      <c r="D88" s="138"/>
      <c r="E88" s="138"/>
      <c r="F88" s="138"/>
      <c r="G88" s="138"/>
      <c r="H88" s="138"/>
      <c r="I88" s="138"/>
      <c r="J88" s="139"/>
      <c r="K88" s="138"/>
      <c r="L88" s="138"/>
      <c r="M88" s="138"/>
      <c r="N88" s="139"/>
      <c r="P88" s="135"/>
      <c r="Q88" s="138"/>
      <c r="R88" s="138"/>
      <c r="S88" s="138"/>
      <c r="T88" s="138"/>
      <c r="U88" s="138"/>
      <c r="V88" s="138"/>
      <c r="W88" s="138"/>
      <c r="X88" s="138"/>
      <c r="Y88" s="139"/>
      <c r="Z88" s="138"/>
      <c r="AA88" s="138"/>
      <c r="AB88" s="138"/>
      <c r="AC88" s="139"/>
    </row>
    <row r="89" spans="1:29" ht="9.75" customHeight="1">
      <c r="A89" s="135"/>
      <c r="B89" s="138"/>
      <c r="C89" s="138"/>
      <c r="D89" s="292"/>
      <c r="E89" s="293"/>
      <c r="F89" s="293"/>
      <c r="G89" s="293"/>
      <c r="H89" s="293"/>
      <c r="I89" s="293"/>
      <c r="J89" s="294"/>
      <c r="K89" s="138"/>
      <c r="L89" s="136"/>
      <c r="M89" s="1" t="s">
        <v>106</v>
      </c>
      <c r="N89" s="141"/>
      <c r="P89" s="135"/>
      <c r="Q89" s="138"/>
      <c r="R89" s="138"/>
      <c r="S89" s="292"/>
      <c r="T89" s="293"/>
      <c r="U89" s="293"/>
      <c r="V89" s="293"/>
      <c r="W89" s="293"/>
      <c r="X89" s="293"/>
      <c r="Y89" s="294"/>
      <c r="Z89" s="138"/>
      <c r="AA89" s="136"/>
      <c r="AB89" s="1" t="s">
        <v>106</v>
      </c>
      <c r="AC89" s="141"/>
    </row>
    <row r="90" spans="1:29" ht="4.5" customHeight="1">
      <c r="A90" s="135"/>
      <c r="B90" s="138"/>
      <c r="C90" s="138"/>
      <c r="D90" s="293"/>
      <c r="E90" s="293"/>
      <c r="F90" s="293"/>
      <c r="G90" s="293"/>
      <c r="H90" s="293"/>
      <c r="I90" s="293"/>
      <c r="J90" s="294"/>
      <c r="K90" s="138"/>
      <c r="L90" s="138"/>
      <c r="M90" s="138"/>
      <c r="N90" s="139"/>
      <c r="P90" s="135"/>
      <c r="Q90" s="138"/>
      <c r="R90" s="138"/>
      <c r="S90" s="293"/>
      <c r="T90" s="293"/>
      <c r="U90" s="293"/>
      <c r="V90" s="293"/>
      <c r="W90" s="293"/>
      <c r="X90" s="293"/>
      <c r="Y90" s="294"/>
      <c r="Z90" s="138"/>
      <c r="AA90" s="138"/>
      <c r="AB90" s="138"/>
      <c r="AC90" s="139"/>
    </row>
    <row r="91" spans="1:29" ht="9.75" customHeight="1">
      <c r="A91" s="135"/>
      <c r="B91" s="138"/>
      <c r="C91" s="138"/>
      <c r="D91" s="293"/>
      <c r="E91" s="293"/>
      <c r="F91" s="293"/>
      <c r="G91" s="293"/>
      <c r="H91" s="293"/>
      <c r="I91" s="293"/>
      <c r="J91" s="294"/>
      <c r="K91" s="138"/>
      <c r="L91" s="136"/>
      <c r="M91" s="1" t="s">
        <v>109</v>
      </c>
      <c r="N91" s="141"/>
      <c r="P91" s="135"/>
      <c r="Q91" s="138"/>
      <c r="R91" s="138"/>
      <c r="S91" s="293"/>
      <c r="T91" s="293"/>
      <c r="U91" s="293"/>
      <c r="V91" s="293"/>
      <c r="W91" s="293"/>
      <c r="X91" s="293"/>
      <c r="Y91" s="294"/>
      <c r="Z91" s="138"/>
      <c r="AA91" s="136"/>
      <c r="AB91" s="1" t="s">
        <v>109</v>
      </c>
      <c r="AC91" s="141"/>
    </row>
    <row r="92" spans="1:29" ht="4.5" customHeight="1">
      <c r="A92" s="97"/>
      <c r="B92" s="98"/>
      <c r="C92" s="98"/>
      <c r="D92" s="98"/>
      <c r="E92" s="98"/>
      <c r="F92" s="98"/>
      <c r="G92" s="98"/>
      <c r="H92" s="98"/>
      <c r="I92" s="98"/>
      <c r="J92" s="144"/>
      <c r="K92" s="98"/>
      <c r="L92" s="98"/>
      <c r="M92" s="98"/>
      <c r="N92" s="144"/>
      <c r="P92" s="97"/>
      <c r="Q92" s="98"/>
      <c r="R92" s="98"/>
      <c r="S92" s="98"/>
      <c r="T92" s="98"/>
      <c r="U92" s="98"/>
      <c r="V92" s="98"/>
      <c r="W92" s="98"/>
      <c r="X92" s="98"/>
      <c r="Y92" s="144"/>
      <c r="Z92" s="98"/>
      <c r="AA92" s="98"/>
      <c r="AB92" s="98"/>
      <c r="AC92" s="144"/>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301" t="s">
        <v>111</v>
      </c>
      <c r="Q94" s="302"/>
      <c r="R94" s="303"/>
      <c r="S94" s="145" t="s">
        <v>64</v>
      </c>
      <c r="T94" s="146"/>
      <c r="U94" s="146"/>
      <c r="V94" s="146"/>
      <c r="W94" s="146"/>
      <c r="X94" s="146"/>
      <c r="Y94" s="146"/>
      <c r="Z94" s="146"/>
      <c r="AA94" s="146"/>
      <c r="AB94" s="146"/>
      <c r="AC94" s="14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4"/>
      <c r="Q95" s="305"/>
      <c r="R95" s="306"/>
      <c r="S95" s="148" t="s">
        <v>66</v>
      </c>
      <c r="T95" s="149" t="s">
        <v>67</v>
      </c>
      <c r="U95" s="147"/>
      <c r="V95" s="150" t="s">
        <v>68</v>
      </c>
      <c r="W95" s="149" t="s">
        <v>69</v>
      </c>
      <c r="X95" s="151"/>
      <c r="Y95" s="150" t="s">
        <v>70</v>
      </c>
      <c r="Z95" s="149" t="s">
        <v>112</v>
      </c>
      <c r="AA95" s="146"/>
      <c r="AB95" s="147"/>
      <c r="AC95" s="150" t="s">
        <v>113</v>
      </c>
    </row>
    <row r="96" spans="1:29" ht="18" customHeight="1">
      <c r="A96" s="95"/>
      <c r="B96" s="152">
        <v>1</v>
      </c>
      <c r="C96" s="152"/>
      <c r="D96" s="142"/>
      <c r="E96" s="96"/>
      <c r="F96" s="131"/>
      <c r="G96" s="131"/>
      <c r="H96" s="96"/>
      <c r="I96" s="131"/>
      <c r="J96" s="131"/>
      <c r="K96" s="153"/>
      <c r="L96" s="153"/>
      <c r="M96" s="154"/>
      <c r="N96" s="154"/>
      <c r="P96" s="95"/>
      <c r="Q96" s="152">
        <v>1</v>
      </c>
      <c r="R96" s="152"/>
      <c r="S96" s="142"/>
      <c r="T96" s="96"/>
      <c r="U96" s="131"/>
      <c r="V96" s="131"/>
      <c r="W96" s="96"/>
      <c r="X96" s="131"/>
      <c r="Y96" s="131"/>
      <c r="Z96" s="153"/>
      <c r="AA96" s="153"/>
      <c r="AB96" s="154"/>
      <c r="AC96" s="154"/>
    </row>
    <row r="97" spans="1:29" ht="18" customHeight="1">
      <c r="A97" s="155"/>
      <c r="B97" s="156">
        <v>2</v>
      </c>
      <c r="C97" s="156"/>
      <c r="D97" s="136"/>
      <c r="E97" s="63"/>
      <c r="F97" s="157"/>
      <c r="G97" s="157"/>
      <c r="H97" s="63"/>
      <c r="I97" s="157"/>
      <c r="J97" s="157"/>
      <c r="K97" s="158"/>
      <c r="L97" s="158"/>
      <c r="M97" s="159"/>
      <c r="N97" s="159"/>
      <c r="P97" s="155"/>
      <c r="Q97" s="156">
        <v>2</v>
      </c>
      <c r="R97" s="156"/>
      <c r="S97" s="136"/>
      <c r="T97" s="63"/>
      <c r="U97" s="157"/>
      <c r="V97" s="157"/>
      <c r="W97" s="63"/>
      <c r="X97" s="157"/>
      <c r="Y97" s="157"/>
      <c r="Z97" s="158"/>
      <c r="AA97" s="158"/>
      <c r="AB97" s="159"/>
      <c r="AC97" s="159"/>
    </row>
    <row r="98" spans="1:29" ht="9" customHeight="1">
      <c r="A98" s="96"/>
      <c r="B98" s="96"/>
      <c r="C98" s="96"/>
      <c r="D98" s="96"/>
      <c r="E98" s="96"/>
      <c r="F98" s="96"/>
      <c r="G98" s="96"/>
      <c r="H98" s="96"/>
      <c r="I98" s="96"/>
      <c r="J98" s="96"/>
      <c r="K98" s="96"/>
      <c r="L98" s="96"/>
      <c r="M98" s="96"/>
      <c r="N98" s="96"/>
      <c r="P98" s="96"/>
      <c r="Q98" s="96"/>
      <c r="R98" s="96"/>
      <c r="S98" s="96"/>
      <c r="T98" s="96"/>
      <c r="U98" s="96"/>
      <c r="V98" s="96"/>
      <c r="W98" s="96"/>
      <c r="X98" s="96"/>
      <c r="Y98" s="96"/>
      <c r="Z98" s="96"/>
      <c r="AA98" s="96"/>
      <c r="AB98" s="96"/>
      <c r="AC98" s="96"/>
    </row>
    <row r="99" spans="2:29" ht="18" customHeight="1">
      <c r="B99" s="160" t="s">
        <v>114</v>
      </c>
      <c r="D99" s="161"/>
      <c r="E99" s="161"/>
      <c r="F99" s="161"/>
      <c r="G99" s="161"/>
      <c r="I99" s="160" t="s">
        <v>115</v>
      </c>
      <c r="J99" s="161"/>
      <c r="K99" s="162" t="s">
        <v>48</v>
      </c>
      <c r="L99" s="161"/>
      <c r="M99" s="161"/>
      <c r="N99" s="162" t="s">
        <v>116</v>
      </c>
      <c r="Q99" s="160" t="s">
        <v>114</v>
      </c>
      <c r="S99" s="161"/>
      <c r="T99" s="161"/>
      <c r="U99" s="161"/>
      <c r="V99" s="161"/>
      <c r="X99" s="160" t="s">
        <v>115</v>
      </c>
      <c r="Y99" s="161"/>
      <c r="Z99" s="162" t="s">
        <v>48</v>
      </c>
      <c r="AA99" s="161"/>
      <c r="AB99" s="161"/>
      <c r="AC99" s="162" t="s">
        <v>116</v>
      </c>
    </row>
    <row r="100" ht="9.75" customHeight="1"/>
    <row r="101" spans="1:29" ht="9.75" customHeight="1">
      <c r="A101" s="163" t="s">
        <v>117</v>
      </c>
      <c r="B101" s="146"/>
      <c r="C101" s="146"/>
      <c r="D101" s="146"/>
      <c r="E101" s="146"/>
      <c r="F101" s="146"/>
      <c r="G101" s="146"/>
      <c r="H101" s="164" t="s">
        <v>118</v>
      </c>
      <c r="I101" s="146"/>
      <c r="J101" s="146"/>
      <c r="K101" s="146"/>
      <c r="L101" s="146"/>
      <c r="M101" s="146"/>
      <c r="N101" s="147"/>
      <c r="P101" s="163" t="s">
        <v>117</v>
      </c>
      <c r="Q101" s="146"/>
      <c r="R101" s="146"/>
      <c r="S101" s="146"/>
      <c r="T101" s="146"/>
      <c r="U101" s="146"/>
      <c r="V101" s="146"/>
      <c r="W101" s="164" t="s">
        <v>118</v>
      </c>
      <c r="X101" s="146"/>
      <c r="Y101" s="146"/>
      <c r="Z101" s="146"/>
      <c r="AA101" s="146"/>
      <c r="AB101" s="146"/>
      <c r="AC101" s="147"/>
    </row>
    <row r="102" spans="1:29" ht="15.75" customHeight="1">
      <c r="A102" s="165"/>
      <c r="B102" s="298"/>
      <c r="C102" s="299"/>
      <c r="D102" s="299"/>
      <c r="E102" s="299"/>
      <c r="F102" s="299"/>
      <c r="G102" s="300"/>
      <c r="H102" s="166"/>
      <c r="I102" s="138"/>
      <c r="J102" s="138"/>
      <c r="K102" s="138"/>
      <c r="L102" s="138"/>
      <c r="M102" s="138"/>
      <c r="N102" s="139"/>
      <c r="P102" s="165"/>
      <c r="Q102" s="298"/>
      <c r="R102" s="299"/>
      <c r="S102" s="299"/>
      <c r="T102" s="299"/>
      <c r="U102" s="299"/>
      <c r="V102" s="300"/>
      <c r="W102" s="166"/>
      <c r="X102" s="138"/>
      <c r="Y102" s="138"/>
      <c r="Z102" s="138"/>
      <c r="AA102" s="138"/>
      <c r="AB102" s="138"/>
      <c r="AC102" s="139"/>
    </row>
    <row r="103" spans="1:29" ht="9.75" customHeight="1">
      <c r="A103" s="167" t="s">
        <v>119</v>
      </c>
      <c r="B103" s="96"/>
      <c r="C103" s="96"/>
      <c r="D103" s="96"/>
      <c r="E103" s="96"/>
      <c r="F103" s="96"/>
      <c r="G103" s="131"/>
      <c r="H103" s="168" t="s">
        <v>120</v>
      </c>
      <c r="I103" s="63"/>
      <c r="J103" s="157"/>
      <c r="K103" s="63"/>
      <c r="L103" s="169" t="s">
        <v>121</v>
      </c>
      <c r="M103" s="63"/>
      <c r="N103" s="157"/>
      <c r="P103" s="167" t="s">
        <v>119</v>
      </c>
      <c r="Q103" s="96"/>
      <c r="R103" s="96"/>
      <c r="S103" s="96"/>
      <c r="T103" s="96"/>
      <c r="U103" s="96"/>
      <c r="V103" s="131"/>
      <c r="W103" s="168" t="s">
        <v>120</v>
      </c>
      <c r="X103" s="63"/>
      <c r="Y103" s="157"/>
      <c r="Z103" s="63"/>
      <c r="AA103" s="169" t="s">
        <v>121</v>
      </c>
      <c r="AB103" s="63"/>
      <c r="AC103" s="157"/>
    </row>
    <row r="104" spans="1:29" ht="19.5" customHeight="1">
      <c r="A104" s="97"/>
      <c r="B104" s="298"/>
      <c r="C104" s="299"/>
      <c r="D104" s="299"/>
      <c r="E104" s="299"/>
      <c r="F104" s="299"/>
      <c r="G104" s="300"/>
      <c r="H104" s="97"/>
      <c r="I104" s="98"/>
      <c r="J104" s="157"/>
      <c r="K104" s="98"/>
      <c r="L104" s="98"/>
      <c r="M104" s="98"/>
      <c r="N104" s="144"/>
      <c r="P104" s="97"/>
      <c r="Q104" s="298"/>
      <c r="R104" s="299"/>
      <c r="S104" s="299"/>
      <c r="T104" s="299"/>
      <c r="U104" s="299"/>
      <c r="V104" s="300"/>
      <c r="W104" s="97"/>
      <c r="X104" s="98"/>
      <c r="Y104" s="157"/>
      <c r="Z104" s="98"/>
      <c r="AA104" s="98"/>
      <c r="AB104" s="98"/>
      <c r="AC104" s="144"/>
    </row>
    <row r="105" spans="1:29" ht="12.75" customHeight="1">
      <c r="A105" t="str">
        <f>$A$52</f>
        <v>Offenburg</v>
      </c>
      <c r="M105" s="311">
        <f>$M$52</f>
        <v>40677</v>
      </c>
      <c r="N105" s="270"/>
      <c r="P105" t="str">
        <f>$A$52</f>
        <v>Offenburg</v>
      </c>
      <c r="AB105" s="311">
        <f>$M$52</f>
        <v>40677</v>
      </c>
      <c r="AC105" s="270">
        <f>M105</f>
        <v>40677</v>
      </c>
    </row>
    <row r="106" ht="12.75" customHeight="1"/>
    <row r="107" spans="1:29" ht="24" customHeight="1">
      <c r="A107" s="128" t="s">
        <v>132</v>
      </c>
      <c r="B107" s="129"/>
      <c r="C107" s="129"/>
      <c r="D107" s="129"/>
      <c r="E107" s="129"/>
      <c r="F107" s="129"/>
      <c r="G107" s="129"/>
      <c r="H107" s="129"/>
      <c r="I107" s="129"/>
      <c r="J107" s="129"/>
      <c r="K107" s="129"/>
      <c r="L107" s="129"/>
      <c r="M107" s="129"/>
      <c r="N107" s="129"/>
      <c r="P107" s="128" t="str">
        <f>A107</f>
        <v>Schiedrichterzettel - Endrunde 3</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tr">
        <f>$H$3</f>
        <v>Gruppe G</v>
      </c>
      <c r="I109" s="283"/>
      <c r="J109" s="283"/>
      <c r="K109" s="281"/>
      <c r="L109" s="282"/>
      <c r="M109" s="283"/>
      <c r="N109" s="281"/>
      <c r="P109" s="97"/>
      <c r="Q109" s="98"/>
      <c r="R109" s="284">
        <f>$C$3</f>
        <v>40677</v>
      </c>
      <c r="S109" s="281"/>
      <c r="T109" s="98"/>
      <c r="U109" s="280"/>
      <c r="V109" s="281"/>
      <c r="W109" s="282" t="str">
        <f>$H$3</f>
        <v>Gruppe G</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287">
        <f>Raster!AN22</f>
        <v>74</v>
      </c>
      <c r="D116" s="289" t="str">
        <f>Raster!AO22</f>
        <v>Siebel, Dominic</v>
      </c>
      <c r="E116" s="290"/>
      <c r="F116" s="290"/>
      <c r="G116" s="290"/>
      <c r="H116" s="290"/>
      <c r="I116" s="290"/>
      <c r="J116" s="291"/>
      <c r="L116" s="136"/>
      <c r="M116" s="1" t="s">
        <v>106</v>
      </c>
      <c r="N116" s="141"/>
      <c r="P116" s="135"/>
      <c r="Q116" s="138"/>
      <c r="R116" s="287">
        <f>Raster!AN24</f>
        <v>80</v>
      </c>
      <c r="S116" s="289" t="str">
        <f>Raster!AO24</f>
        <v>Stegemann, Torben</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Raster!AN23</f>
        <v>96</v>
      </c>
      <c r="D134" s="289" t="str">
        <f>Raster!AO23</f>
        <v>Raake, Len</v>
      </c>
      <c r="E134" s="290"/>
      <c r="F134" s="290"/>
      <c r="G134" s="290"/>
      <c r="H134" s="290"/>
      <c r="I134" s="290"/>
      <c r="J134" s="291"/>
      <c r="L134" s="136"/>
      <c r="M134" s="1" t="s">
        <v>106</v>
      </c>
      <c r="N134" s="141"/>
      <c r="P134" s="135"/>
      <c r="Q134" s="138"/>
      <c r="R134" s="287">
        <f>Raster!AN25</f>
        <v>88</v>
      </c>
      <c r="S134" s="289" t="str">
        <f>Raster!AO25</f>
        <v>Schweizer, Tim</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59" ht="12.75" customHeight="1"/>
    <row r="160" spans="1:29" ht="24" customHeight="1">
      <c r="A160" s="128" t="s">
        <v>133</v>
      </c>
      <c r="B160" s="129"/>
      <c r="C160" s="129"/>
      <c r="D160" s="129"/>
      <c r="E160" s="129"/>
      <c r="F160" s="129"/>
      <c r="G160" s="129"/>
      <c r="H160" s="129"/>
      <c r="I160" s="129"/>
      <c r="J160" s="129"/>
      <c r="K160" s="129"/>
      <c r="L160" s="129"/>
      <c r="M160" s="129"/>
      <c r="N160" s="129"/>
      <c r="P160" s="128" t="str">
        <f>A160</f>
        <v>Schiedrichterzettel - Endrunde 1</v>
      </c>
      <c r="Q160" s="129"/>
      <c r="R160" s="129"/>
      <c r="S160" s="129"/>
      <c r="T160" s="129"/>
      <c r="U160" s="129"/>
      <c r="V160" s="129"/>
      <c r="W160" s="129"/>
      <c r="X160" s="129"/>
      <c r="Y160" s="129"/>
      <c r="Z160" s="129"/>
      <c r="AA160" s="129"/>
      <c r="AB160" s="129"/>
      <c r="AC160" s="129"/>
    </row>
    <row r="161" spans="1:29" ht="15.75" customHeight="1">
      <c r="A161" s="130" t="s">
        <v>97</v>
      </c>
      <c r="B161" s="96"/>
      <c r="C161" s="96"/>
      <c r="D161" s="131"/>
      <c r="E161" s="132" t="s">
        <v>98</v>
      </c>
      <c r="F161" s="96"/>
      <c r="G161" s="131"/>
      <c r="H161" s="130" t="s">
        <v>99</v>
      </c>
      <c r="I161" s="96"/>
      <c r="J161" s="132"/>
      <c r="K161" s="131"/>
      <c r="L161" s="132" t="s">
        <v>100</v>
      </c>
      <c r="M161" s="96"/>
      <c r="N161" s="131"/>
      <c r="P161" s="130" t="s">
        <v>97</v>
      </c>
      <c r="Q161" s="96"/>
      <c r="R161" s="96"/>
      <c r="S161" s="131"/>
      <c r="T161" s="132" t="s">
        <v>98</v>
      </c>
      <c r="U161" s="96"/>
      <c r="V161" s="131"/>
      <c r="W161" s="130" t="s">
        <v>99</v>
      </c>
      <c r="X161" s="96"/>
      <c r="Y161" s="132"/>
      <c r="Z161" s="131"/>
      <c r="AA161" s="132" t="s">
        <v>100</v>
      </c>
      <c r="AB161" s="96"/>
      <c r="AC161" s="131"/>
    </row>
    <row r="162" spans="1:29" ht="18" customHeight="1">
      <c r="A162" s="97"/>
      <c r="B162" s="98"/>
      <c r="C162" s="284">
        <f>$C$3</f>
        <v>40677</v>
      </c>
      <c r="D162" s="281"/>
      <c r="E162" s="98"/>
      <c r="F162" s="280"/>
      <c r="G162" s="281"/>
      <c r="H162" s="282" t="str">
        <f>Raster!AO28</f>
        <v>Gruppe H</v>
      </c>
      <c r="I162" s="283"/>
      <c r="J162" s="283"/>
      <c r="K162" s="281"/>
      <c r="L162" s="282"/>
      <c r="M162" s="283"/>
      <c r="N162" s="281"/>
      <c r="P162" s="97"/>
      <c r="Q162" s="98"/>
      <c r="R162" s="284">
        <f>$C$3</f>
        <v>40677</v>
      </c>
      <c r="S162" s="281"/>
      <c r="T162" s="98"/>
      <c r="U162" s="280"/>
      <c r="V162" s="281"/>
      <c r="W162" s="282" t="str">
        <f>$H$162</f>
        <v>Gruppe H</v>
      </c>
      <c r="X162" s="283"/>
      <c r="Y162" s="283"/>
      <c r="Z162" s="281"/>
      <c r="AA162" s="282"/>
      <c r="AB162" s="283"/>
      <c r="AC162" s="281"/>
    </row>
    <row r="163" spans="1:29" ht="24.75" customHeight="1">
      <c r="A163" s="134"/>
      <c r="B163" s="133" t="str">
        <f>$B$4</f>
        <v>BaWü JG-RLT Top24</v>
      </c>
      <c r="L163" s="295" t="str">
        <f>$L$4</f>
        <v>Jungen U12</v>
      </c>
      <c r="M163" s="295"/>
      <c r="N163" s="295"/>
      <c r="P163" s="134"/>
      <c r="Q163" s="133" t="str">
        <f>$B$4</f>
        <v>BaWü JG-RLT Top24</v>
      </c>
      <c r="AA163" s="295" t="str">
        <f>$L$4</f>
        <v>Jungen U12</v>
      </c>
      <c r="AB163" s="295"/>
      <c r="AC163" s="295"/>
    </row>
    <row r="164" spans="1:29" ht="4.5" customHeight="1">
      <c r="A164" s="95"/>
      <c r="B164" s="96"/>
      <c r="C164" s="96"/>
      <c r="D164" s="96"/>
      <c r="E164" s="96"/>
      <c r="F164" s="96"/>
      <c r="G164" s="96"/>
      <c r="H164" s="96"/>
      <c r="I164" s="96"/>
      <c r="J164" s="96"/>
      <c r="K164" s="96"/>
      <c r="L164" s="96"/>
      <c r="M164" s="96"/>
      <c r="N164" s="131"/>
      <c r="P164" s="95"/>
      <c r="Q164" s="96"/>
      <c r="R164" s="96"/>
      <c r="S164" s="96"/>
      <c r="T164" s="96"/>
      <c r="U164" s="96"/>
      <c r="V164" s="96"/>
      <c r="W164" s="96"/>
      <c r="X164" s="96"/>
      <c r="Y164" s="96"/>
      <c r="Z164" s="96"/>
      <c r="AA164" s="96"/>
      <c r="AB164" s="96"/>
      <c r="AC164" s="131"/>
    </row>
    <row r="165" spans="1:29" ht="9.75" customHeight="1">
      <c r="A165" s="135"/>
      <c r="B165" s="136"/>
      <c r="C165" s="137" t="s">
        <v>101</v>
      </c>
      <c r="D165" s="137"/>
      <c r="E165" s="136"/>
      <c r="F165" s="137" t="s">
        <v>102</v>
      </c>
      <c r="G165" s="137"/>
      <c r="H165" s="136"/>
      <c r="I165" s="137" t="s">
        <v>103</v>
      </c>
      <c r="J165" s="137"/>
      <c r="K165" s="137"/>
      <c r="M165" s="138"/>
      <c r="N165" s="139"/>
      <c r="P165" s="135"/>
      <c r="Q165" s="136"/>
      <c r="R165" s="137" t="s">
        <v>101</v>
      </c>
      <c r="S165" s="137"/>
      <c r="T165" s="136"/>
      <c r="U165" s="137" t="s">
        <v>102</v>
      </c>
      <c r="V165" s="137"/>
      <c r="W165" s="136"/>
      <c r="X165" s="137" t="s">
        <v>103</v>
      </c>
      <c r="Y165" s="137"/>
      <c r="Z165" s="137"/>
      <c r="AB165" s="138"/>
      <c r="AC165" s="139"/>
    </row>
    <row r="166" spans="1:29" ht="4.5" customHeight="1">
      <c r="A166" s="135"/>
      <c r="M166" s="138"/>
      <c r="N166" s="139"/>
      <c r="P166" s="135"/>
      <c r="AB166" s="138"/>
      <c r="AC166" s="139"/>
    </row>
    <row r="167" spans="1:29" ht="12.75" customHeight="1">
      <c r="A167" s="95"/>
      <c r="B167" s="96"/>
      <c r="C167" s="140" t="s">
        <v>104</v>
      </c>
      <c r="D167" s="140" t="s">
        <v>105</v>
      </c>
      <c r="E167" s="96"/>
      <c r="F167" s="140"/>
      <c r="G167" s="140"/>
      <c r="H167" s="96"/>
      <c r="I167" s="96"/>
      <c r="J167" s="131"/>
      <c r="M167" s="138"/>
      <c r="N167" s="139"/>
      <c r="P167" s="95"/>
      <c r="Q167" s="96"/>
      <c r="R167" s="140" t="s">
        <v>104</v>
      </c>
      <c r="S167" s="140" t="s">
        <v>105</v>
      </c>
      <c r="T167" s="96"/>
      <c r="U167" s="140"/>
      <c r="V167" s="140"/>
      <c r="W167" s="96"/>
      <c r="X167" s="96"/>
      <c r="Y167" s="131"/>
      <c r="AB167" s="138"/>
      <c r="AC167" s="139"/>
    </row>
    <row r="168" spans="1:29" ht="4.5" customHeight="1">
      <c r="A168" s="135"/>
      <c r="B168" s="138"/>
      <c r="C168" s="1"/>
      <c r="D168" s="1"/>
      <c r="E168" s="138"/>
      <c r="F168" s="1"/>
      <c r="G168" s="1"/>
      <c r="H168" s="138"/>
      <c r="I168" s="138"/>
      <c r="J168" s="139"/>
      <c r="M168" s="138"/>
      <c r="N168" s="139"/>
      <c r="P168" s="135"/>
      <c r="Q168" s="138"/>
      <c r="R168" s="1"/>
      <c r="S168" s="1"/>
      <c r="T168" s="138"/>
      <c r="U168" s="1"/>
      <c r="V168" s="1"/>
      <c r="W168" s="138"/>
      <c r="X168" s="138"/>
      <c r="Y168" s="139"/>
      <c r="AB168" s="138"/>
      <c r="AC168" s="139"/>
    </row>
    <row r="169" spans="1:29" ht="9.75" customHeight="1">
      <c r="A169" s="135"/>
      <c r="B169" s="138"/>
      <c r="C169" s="287">
        <f>Raster!AN29</f>
        <v>82</v>
      </c>
      <c r="D169" s="289" t="str">
        <f>Raster!AO29</f>
        <v>Stolz, Sven</v>
      </c>
      <c r="E169" s="290"/>
      <c r="F169" s="290"/>
      <c r="G169" s="290"/>
      <c r="H169" s="290"/>
      <c r="I169" s="290"/>
      <c r="J169" s="291"/>
      <c r="L169" s="136"/>
      <c r="M169" s="1" t="s">
        <v>106</v>
      </c>
      <c r="N169" s="141"/>
      <c r="P169" s="135"/>
      <c r="Q169" s="138"/>
      <c r="R169" s="287">
        <f>Raster!AN30</f>
        <v>90</v>
      </c>
      <c r="S169" s="289" t="str">
        <f>Raster!AO30</f>
        <v>Bäcker, Hannes</v>
      </c>
      <c r="T169" s="290"/>
      <c r="U169" s="290"/>
      <c r="V169" s="290"/>
      <c r="W169" s="290"/>
      <c r="X169" s="290"/>
      <c r="Y169" s="291"/>
      <c r="AA169" s="136"/>
      <c r="AB169" s="1" t="s">
        <v>106</v>
      </c>
      <c r="AC169" s="141"/>
    </row>
    <row r="170" spans="1:29" ht="4.5" customHeight="1">
      <c r="A170" s="135"/>
      <c r="B170" s="138"/>
      <c r="C170" s="288"/>
      <c r="D170" s="290"/>
      <c r="E170" s="290"/>
      <c r="F170" s="290"/>
      <c r="G170" s="290"/>
      <c r="H170" s="290"/>
      <c r="I170" s="290"/>
      <c r="J170" s="291"/>
      <c r="M170" s="138"/>
      <c r="N170" s="139"/>
      <c r="P170" s="135"/>
      <c r="Q170" s="138"/>
      <c r="R170" s="288"/>
      <c r="S170" s="290"/>
      <c r="T170" s="290"/>
      <c r="U170" s="290"/>
      <c r="V170" s="290"/>
      <c r="W170" s="290"/>
      <c r="X170" s="290"/>
      <c r="Y170" s="291"/>
      <c r="AB170" s="138"/>
      <c r="AC170" s="139"/>
    </row>
    <row r="171" spans="1:29" ht="9.75" customHeight="1">
      <c r="A171" s="135"/>
      <c r="B171" s="138"/>
      <c r="C171" s="288"/>
      <c r="D171" s="290"/>
      <c r="E171" s="290"/>
      <c r="F171" s="290"/>
      <c r="G171" s="290"/>
      <c r="H171" s="290"/>
      <c r="I171" s="290"/>
      <c r="J171" s="291"/>
      <c r="L171" s="136"/>
      <c r="M171" s="1" t="s">
        <v>107</v>
      </c>
      <c r="N171" s="141"/>
      <c r="P171" s="135"/>
      <c r="Q171" s="138"/>
      <c r="R171" s="288"/>
      <c r="S171" s="290"/>
      <c r="T171" s="290"/>
      <c r="U171" s="290"/>
      <c r="V171" s="290"/>
      <c r="W171" s="290"/>
      <c r="X171" s="290"/>
      <c r="Y171" s="291"/>
      <c r="AA171" s="136"/>
      <c r="AB171" s="1" t="s">
        <v>107</v>
      </c>
      <c r="AC171" s="141"/>
    </row>
    <row r="172" spans="1:29" ht="4.5" customHeight="1">
      <c r="A172" s="135"/>
      <c r="B172" s="138"/>
      <c r="C172" s="288"/>
      <c r="D172" s="290"/>
      <c r="E172" s="290"/>
      <c r="F172" s="290"/>
      <c r="G172" s="290"/>
      <c r="H172" s="290"/>
      <c r="I172" s="290"/>
      <c r="J172" s="291"/>
      <c r="M172" s="138"/>
      <c r="N172" s="139"/>
      <c r="P172" s="135"/>
      <c r="Q172" s="138"/>
      <c r="R172" s="288"/>
      <c r="S172" s="290"/>
      <c r="T172" s="290"/>
      <c r="U172" s="290"/>
      <c r="V172" s="290"/>
      <c r="W172" s="290"/>
      <c r="X172" s="290"/>
      <c r="Y172" s="291"/>
      <c r="AB172" s="138"/>
      <c r="AC172" s="139"/>
    </row>
    <row r="173" spans="1:29" ht="9.75" customHeight="1">
      <c r="A173" s="135"/>
      <c r="B173" s="138"/>
      <c r="C173" s="288"/>
      <c r="D173" s="290"/>
      <c r="E173" s="290"/>
      <c r="F173" s="290"/>
      <c r="G173" s="290"/>
      <c r="H173" s="290"/>
      <c r="I173" s="290"/>
      <c r="J173" s="291"/>
      <c r="L173" s="142"/>
      <c r="M173" s="1" t="s">
        <v>107</v>
      </c>
      <c r="N173" s="141"/>
      <c r="P173" s="135"/>
      <c r="Q173" s="138"/>
      <c r="R173" s="288"/>
      <c r="S173" s="290"/>
      <c r="T173" s="290"/>
      <c r="U173" s="290"/>
      <c r="V173" s="290"/>
      <c r="W173" s="290"/>
      <c r="X173" s="290"/>
      <c r="Y173" s="291"/>
      <c r="AA173" s="142"/>
      <c r="AB173" s="1" t="s">
        <v>107</v>
      </c>
      <c r="AC173" s="141"/>
    </row>
    <row r="174" spans="1:29" ht="4.5" customHeight="1">
      <c r="A174" s="97"/>
      <c r="B174" s="98"/>
      <c r="C174" s="98"/>
      <c r="D174" s="98"/>
      <c r="E174" s="98"/>
      <c r="F174" s="98"/>
      <c r="G174" s="98"/>
      <c r="H174" s="98"/>
      <c r="I174" s="98"/>
      <c r="J174" s="139"/>
      <c r="L174" s="96"/>
      <c r="M174" s="143"/>
      <c r="N174" s="141"/>
      <c r="P174" s="97"/>
      <c r="Q174" s="98"/>
      <c r="R174" s="98"/>
      <c r="S174" s="98"/>
      <c r="T174" s="98"/>
      <c r="U174" s="98"/>
      <c r="V174" s="98"/>
      <c r="W174" s="98"/>
      <c r="X174" s="98"/>
      <c r="Y174" s="139"/>
      <c r="AA174" s="96"/>
      <c r="AB174" s="143"/>
      <c r="AC174" s="141"/>
    </row>
    <row r="175" spans="1:29" ht="12.75" customHeight="1">
      <c r="A175" s="95"/>
      <c r="B175" s="96"/>
      <c r="C175" s="96"/>
      <c r="D175" s="140" t="s">
        <v>108</v>
      </c>
      <c r="E175" s="96"/>
      <c r="F175" s="140"/>
      <c r="G175" s="140"/>
      <c r="H175" s="96"/>
      <c r="I175" s="96"/>
      <c r="J175" s="131"/>
      <c r="K175" s="96"/>
      <c r="L175" s="96"/>
      <c r="M175" s="96"/>
      <c r="N175" s="131"/>
      <c r="P175" s="95"/>
      <c r="Q175" s="96"/>
      <c r="R175" s="96"/>
      <c r="S175" s="140" t="s">
        <v>108</v>
      </c>
      <c r="T175" s="96"/>
      <c r="U175" s="140"/>
      <c r="V175" s="140"/>
      <c r="W175" s="96"/>
      <c r="X175" s="96"/>
      <c r="Y175" s="131"/>
      <c r="Z175" s="96"/>
      <c r="AA175" s="96"/>
      <c r="AB175" s="96"/>
      <c r="AC175" s="131"/>
    </row>
    <row r="176" spans="1:29" ht="4.5" customHeight="1">
      <c r="A176" s="135"/>
      <c r="B176" s="138"/>
      <c r="C176" s="138"/>
      <c r="D176" s="138"/>
      <c r="E176" s="138"/>
      <c r="F176" s="138"/>
      <c r="G176" s="138"/>
      <c r="H176" s="138"/>
      <c r="I176" s="138"/>
      <c r="J176" s="139"/>
      <c r="K176" s="138"/>
      <c r="L176" s="138"/>
      <c r="M176" s="138"/>
      <c r="N176" s="139"/>
      <c r="P176" s="135"/>
      <c r="Q176" s="138"/>
      <c r="R176" s="138"/>
      <c r="S176" s="138"/>
      <c r="T176" s="138"/>
      <c r="U176" s="138"/>
      <c r="V176" s="138"/>
      <c r="W176" s="138"/>
      <c r="X176" s="138"/>
      <c r="Y176" s="139"/>
      <c r="Z176" s="138"/>
      <c r="AA176" s="138"/>
      <c r="AB176" s="138"/>
      <c r="AC176" s="139"/>
    </row>
    <row r="177" spans="1:29" ht="9.75" customHeight="1">
      <c r="A177" s="135"/>
      <c r="B177" s="138"/>
      <c r="C177" s="138"/>
      <c r="D177" s="292"/>
      <c r="E177" s="293"/>
      <c r="F177" s="293"/>
      <c r="G177" s="293"/>
      <c r="H177" s="293"/>
      <c r="I177" s="293"/>
      <c r="J177" s="294"/>
      <c r="K177" s="138"/>
      <c r="L177" s="136"/>
      <c r="M177" s="1" t="s">
        <v>106</v>
      </c>
      <c r="N177" s="141"/>
      <c r="P177" s="135"/>
      <c r="Q177" s="138"/>
      <c r="R177" s="138"/>
      <c r="S177" s="292"/>
      <c r="T177" s="293"/>
      <c r="U177" s="293"/>
      <c r="V177" s="293"/>
      <c r="W177" s="293"/>
      <c r="X177" s="293"/>
      <c r="Y177" s="294"/>
      <c r="Z177" s="138"/>
      <c r="AA177" s="136"/>
      <c r="AB177" s="1" t="s">
        <v>106</v>
      </c>
      <c r="AC177" s="141"/>
    </row>
    <row r="178" spans="1:29" ht="4.5" customHeight="1">
      <c r="A178" s="135"/>
      <c r="B178" s="138"/>
      <c r="C178" s="138"/>
      <c r="D178" s="293"/>
      <c r="E178" s="293"/>
      <c r="F178" s="293"/>
      <c r="G178" s="293"/>
      <c r="H178" s="293"/>
      <c r="I178" s="293"/>
      <c r="J178" s="294"/>
      <c r="K178" s="138"/>
      <c r="L178" s="138"/>
      <c r="M178" s="138"/>
      <c r="N178" s="139"/>
      <c r="P178" s="135"/>
      <c r="Q178" s="138"/>
      <c r="R178" s="138"/>
      <c r="S178" s="293"/>
      <c r="T178" s="293"/>
      <c r="U178" s="293"/>
      <c r="V178" s="293"/>
      <c r="W178" s="293"/>
      <c r="X178" s="293"/>
      <c r="Y178" s="294"/>
      <c r="Z178" s="138"/>
      <c r="AA178" s="138"/>
      <c r="AB178" s="138"/>
      <c r="AC178" s="139"/>
    </row>
    <row r="179" spans="1:29" ht="9.75" customHeight="1">
      <c r="A179" s="135"/>
      <c r="B179" s="138"/>
      <c r="C179" s="138"/>
      <c r="D179" s="293"/>
      <c r="E179" s="293"/>
      <c r="F179" s="293"/>
      <c r="G179" s="293"/>
      <c r="H179" s="293"/>
      <c r="I179" s="293"/>
      <c r="J179" s="294"/>
      <c r="K179" s="138"/>
      <c r="L179" s="136"/>
      <c r="M179" s="1" t="s">
        <v>109</v>
      </c>
      <c r="N179" s="141"/>
      <c r="P179" s="135"/>
      <c r="Q179" s="138"/>
      <c r="R179" s="138"/>
      <c r="S179" s="293"/>
      <c r="T179" s="293"/>
      <c r="U179" s="293"/>
      <c r="V179" s="293"/>
      <c r="W179" s="293"/>
      <c r="X179" s="293"/>
      <c r="Y179" s="294"/>
      <c r="Z179" s="138"/>
      <c r="AA179" s="136"/>
      <c r="AB179" s="1" t="s">
        <v>109</v>
      </c>
      <c r="AC179" s="141"/>
    </row>
    <row r="180" spans="1:29" ht="4.5" customHeight="1">
      <c r="A180" s="97"/>
      <c r="B180" s="98"/>
      <c r="C180" s="98"/>
      <c r="D180" s="98"/>
      <c r="E180" s="98"/>
      <c r="F180" s="98"/>
      <c r="G180" s="98"/>
      <c r="H180" s="98"/>
      <c r="I180" s="98"/>
      <c r="J180" s="144"/>
      <c r="K180" s="98"/>
      <c r="L180" s="98"/>
      <c r="M180" s="98"/>
      <c r="N180" s="139"/>
      <c r="P180" s="97"/>
      <c r="Q180" s="98"/>
      <c r="R180" s="98"/>
      <c r="S180" s="98"/>
      <c r="T180" s="98"/>
      <c r="U180" s="98"/>
      <c r="V180" s="98"/>
      <c r="W180" s="98"/>
      <c r="X180" s="98"/>
      <c r="Y180" s="144"/>
      <c r="Z180" s="98"/>
      <c r="AA180" s="98"/>
      <c r="AB180" s="98"/>
      <c r="AC180" s="139"/>
    </row>
    <row r="181" spans="13:29" ht="4.5" customHeight="1">
      <c r="M181" s="138"/>
      <c r="N181" s="63"/>
      <c r="AB181" s="138"/>
      <c r="AC181" s="63"/>
    </row>
    <row r="182" spans="1:29" ht="4.5" customHeight="1">
      <c r="A182" s="95"/>
      <c r="B182" s="96"/>
      <c r="C182" s="96"/>
      <c r="D182" s="96"/>
      <c r="E182" s="96"/>
      <c r="F182" s="96"/>
      <c r="G182" s="96"/>
      <c r="H182" s="96"/>
      <c r="I182" s="96"/>
      <c r="J182" s="96"/>
      <c r="K182" s="96"/>
      <c r="L182" s="96"/>
      <c r="M182" s="96"/>
      <c r="N182" s="139"/>
      <c r="P182" s="95"/>
      <c r="Q182" s="96"/>
      <c r="R182" s="96"/>
      <c r="S182" s="96"/>
      <c r="T182" s="96"/>
      <c r="U182" s="96"/>
      <c r="V182" s="96"/>
      <c r="W182" s="96"/>
      <c r="X182" s="96"/>
      <c r="Y182" s="96"/>
      <c r="Z182" s="96"/>
      <c r="AA182" s="96"/>
      <c r="AB182" s="96"/>
      <c r="AC182" s="139"/>
    </row>
    <row r="183" spans="1:29" ht="9.75" customHeight="1">
      <c r="A183" s="135"/>
      <c r="B183" s="136"/>
      <c r="C183" s="137" t="s">
        <v>101</v>
      </c>
      <c r="D183" s="137"/>
      <c r="E183" s="136"/>
      <c r="F183" s="137" t="s">
        <v>102</v>
      </c>
      <c r="G183" s="137"/>
      <c r="H183" s="136"/>
      <c r="I183" s="137" t="s">
        <v>103</v>
      </c>
      <c r="J183" s="137"/>
      <c r="K183" s="137"/>
      <c r="M183" s="138"/>
      <c r="N183" s="139"/>
      <c r="P183" s="135"/>
      <c r="Q183" s="136"/>
      <c r="R183" s="137" t="s">
        <v>101</v>
      </c>
      <c r="S183" s="137"/>
      <c r="T183" s="136"/>
      <c r="U183" s="137" t="s">
        <v>102</v>
      </c>
      <c r="V183" s="137"/>
      <c r="W183" s="136"/>
      <c r="X183" s="137" t="s">
        <v>103</v>
      </c>
      <c r="Y183" s="137"/>
      <c r="Z183" s="137"/>
      <c r="AB183" s="138"/>
      <c r="AC183" s="139"/>
    </row>
    <row r="184" spans="1:29" ht="4.5" customHeight="1">
      <c r="A184" s="135"/>
      <c r="M184" s="138"/>
      <c r="N184" s="139"/>
      <c r="P184" s="135"/>
      <c r="AB184" s="138"/>
      <c r="AC184" s="139"/>
    </row>
    <row r="185" spans="1:29" ht="12.75" customHeight="1">
      <c r="A185" s="95"/>
      <c r="B185" s="96"/>
      <c r="C185" s="140" t="s">
        <v>104</v>
      </c>
      <c r="D185" s="140" t="s">
        <v>110</v>
      </c>
      <c r="E185" s="96"/>
      <c r="F185" s="140"/>
      <c r="G185" s="140"/>
      <c r="H185" s="96"/>
      <c r="I185" s="96"/>
      <c r="J185" s="131"/>
      <c r="M185" s="138"/>
      <c r="N185" s="139"/>
      <c r="P185" s="95"/>
      <c r="Q185" s="96"/>
      <c r="R185" s="140" t="s">
        <v>104</v>
      </c>
      <c r="S185" s="140" t="s">
        <v>110</v>
      </c>
      <c r="T185" s="96"/>
      <c r="U185" s="140"/>
      <c r="V185" s="140"/>
      <c r="W185" s="96"/>
      <c r="X185" s="96"/>
      <c r="Y185" s="131"/>
      <c r="AB185" s="138"/>
      <c r="AC185" s="139"/>
    </row>
    <row r="186" spans="1:29" ht="4.5" customHeight="1">
      <c r="A186" s="135"/>
      <c r="B186" s="138"/>
      <c r="C186" s="1"/>
      <c r="D186" s="1"/>
      <c r="E186" s="138"/>
      <c r="F186" s="1"/>
      <c r="G186" s="1"/>
      <c r="H186" s="138"/>
      <c r="I186" s="138"/>
      <c r="J186" s="139"/>
      <c r="M186" s="138"/>
      <c r="N186" s="139"/>
      <c r="P186" s="135"/>
      <c r="Q186" s="138"/>
      <c r="R186" s="1"/>
      <c r="S186" s="1"/>
      <c r="T186" s="138"/>
      <c r="U186" s="1"/>
      <c r="V186" s="1"/>
      <c r="W186" s="138"/>
      <c r="X186" s="138"/>
      <c r="Y186" s="139"/>
      <c r="AB186" s="138"/>
      <c r="AC186" s="139"/>
    </row>
    <row r="187" spans="1:29" ht="9.75" customHeight="1">
      <c r="A187" s="135"/>
      <c r="B187" s="138"/>
      <c r="C187" s="287">
        <f>Raster!AN32</f>
        <v>93</v>
      </c>
      <c r="D187" s="289" t="str">
        <f>Raster!AO32</f>
        <v>Arnegger, Nico</v>
      </c>
      <c r="E187" s="290"/>
      <c r="F187" s="290"/>
      <c r="G187" s="290"/>
      <c r="H187" s="290"/>
      <c r="I187" s="290"/>
      <c r="J187" s="291"/>
      <c r="L187" s="136"/>
      <c r="M187" s="1" t="s">
        <v>106</v>
      </c>
      <c r="N187" s="141"/>
      <c r="P187" s="135"/>
      <c r="Q187" s="138"/>
      <c r="R187" s="287">
        <f>Raster!AN31</f>
        <v>78</v>
      </c>
      <c r="S187" s="289" t="str">
        <f>Raster!AO31</f>
        <v>Leupolz, Maximilian</v>
      </c>
      <c r="T187" s="290"/>
      <c r="U187" s="290"/>
      <c r="V187" s="290"/>
      <c r="W187" s="290"/>
      <c r="X187" s="290"/>
      <c r="Y187" s="291"/>
      <c r="AA187" s="136"/>
      <c r="AB187" s="1" t="s">
        <v>106</v>
      </c>
      <c r="AC187" s="141"/>
    </row>
    <row r="188" spans="1:29" ht="4.5" customHeight="1">
      <c r="A188" s="135"/>
      <c r="B188" s="138"/>
      <c r="C188" s="288"/>
      <c r="D188" s="290"/>
      <c r="E188" s="290"/>
      <c r="F188" s="290"/>
      <c r="G188" s="290"/>
      <c r="H188" s="290"/>
      <c r="I188" s="290"/>
      <c r="J188" s="291"/>
      <c r="M188" s="138"/>
      <c r="N188" s="139"/>
      <c r="P188" s="135"/>
      <c r="Q188" s="138"/>
      <c r="R188" s="288"/>
      <c r="S188" s="290"/>
      <c r="T188" s="290"/>
      <c r="U188" s="290"/>
      <c r="V188" s="290"/>
      <c r="W188" s="290"/>
      <c r="X188" s="290"/>
      <c r="Y188" s="291"/>
      <c r="AB188" s="138"/>
      <c r="AC188" s="139"/>
    </row>
    <row r="189" spans="1:29" ht="9.75" customHeight="1">
      <c r="A189" s="135"/>
      <c r="B189" s="138"/>
      <c r="C189" s="288"/>
      <c r="D189" s="290"/>
      <c r="E189" s="290"/>
      <c r="F189" s="290"/>
      <c r="G189" s="290"/>
      <c r="H189" s="290"/>
      <c r="I189" s="290"/>
      <c r="J189" s="291"/>
      <c r="L189" s="136"/>
      <c r="M189" s="1" t="s">
        <v>107</v>
      </c>
      <c r="N189" s="141"/>
      <c r="P189" s="135"/>
      <c r="Q189" s="138"/>
      <c r="R189" s="288"/>
      <c r="S189" s="290"/>
      <c r="T189" s="290"/>
      <c r="U189" s="290"/>
      <c r="V189" s="290"/>
      <c r="W189" s="290"/>
      <c r="X189" s="290"/>
      <c r="Y189" s="291"/>
      <c r="AA189" s="136"/>
      <c r="AB189" s="1" t="s">
        <v>107</v>
      </c>
      <c r="AC189" s="141"/>
    </row>
    <row r="190" spans="1:29" ht="4.5" customHeight="1">
      <c r="A190" s="135"/>
      <c r="B190" s="138"/>
      <c r="C190" s="288"/>
      <c r="D190" s="290"/>
      <c r="E190" s="290"/>
      <c r="F190" s="290"/>
      <c r="G190" s="290"/>
      <c r="H190" s="290"/>
      <c r="I190" s="290"/>
      <c r="J190" s="291"/>
      <c r="M190" s="138"/>
      <c r="N190" s="139"/>
      <c r="P190" s="135"/>
      <c r="Q190" s="138"/>
      <c r="R190" s="288"/>
      <c r="S190" s="290"/>
      <c r="T190" s="290"/>
      <c r="U190" s="290"/>
      <c r="V190" s="290"/>
      <c r="W190" s="290"/>
      <c r="X190" s="290"/>
      <c r="Y190" s="291"/>
      <c r="AB190" s="138"/>
      <c r="AC190" s="139"/>
    </row>
    <row r="191" spans="1:29" ht="9.75" customHeight="1">
      <c r="A191" s="135"/>
      <c r="B191" s="138"/>
      <c r="C191" s="288"/>
      <c r="D191" s="290"/>
      <c r="E191" s="290"/>
      <c r="F191" s="290"/>
      <c r="G191" s="290"/>
      <c r="H191" s="290"/>
      <c r="I191" s="290"/>
      <c r="J191" s="291"/>
      <c r="L191" s="142"/>
      <c r="M191" s="1" t="s">
        <v>107</v>
      </c>
      <c r="N191" s="141"/>
      <c r="P191" s="135"/>
      <c r="Q191" s="138"/>
      <c r="R191" s="288"/>
      <c r="S191" s="290"/>
      <c r="T191" s="290"/>
      <c r="U191" s="290"/>
      <c r="V191" s="290"/>
      <c r="W191" s="290"/>
      <c r="X191" s="290"/>
      <c r="Y191" s="291"/>
      <c r="AA191" s="142"/>
      <c r="AB191" s="1" t="s">
        <v>107</v>
      </c>
      <c r="AC191" s="141"/>
    </row>
    <row r="192" spans="1:29" ht="4.5" customHeight="1">
      <c r="A192" s="97"/>
      <c r="B192" s="98"/>
      <c r="C192" s="98"/>
      <c r="D192" s="98"/>
      <c r="E192" s="98"/>
      <c r="F192" s="98"/>
      <c r="G192" s="98"/>
      <c r="H192" s="98"/>
      <c r="I192" s="98"/>
      <c r="J192" s="139"/>
      <c r="L192" s="96"/>
      <c r="M192" s="143"/>
      <c r="N192" s="141"/>
      <c r="P192" s="97"/>
      <c r="Q192" s="98"/>
      <c r="R192" s="98"/>
      <c r="S192" s="98"/>
      <c r="T192" s="98"/>
      <c r="U192" s="98"/>
      <c r="V192" s="98"/>
      <c r="W192" s="98"/>
      <c r="X192" s="98"/>
      <c r="Y192" s="139"/>
      <c r="AA192" s="96"/>
      <c r="AB192" s="143"/>
      <c r="AC192" s="141"/>
    </row>
    <row r="193" spans="1:29" ht="12.75" customHeight="1">
      <c r="A193" s="95"/>
      <c r="B193" s="96"/>
      <c r="C193" s="96"/>
      <c r="D193" s="140" t="s">
        <v>108</v>
      </c>
      <c r="E193" s="96"/>
      <c r="F193" s="140"/>
      <c r="G193" s="140"/>
      <c r="H193" s="96"/>
      <c r="I193" s="96"/>
      <c r="J193" s="131"/>
      <c r="K193" s="96"/>
      <c r="L193" s="96"/>
      <c r="M193" s="96"/>
      <c r="N193" s="131"/>
      <c r="P193" s="95"/>
      <c r="Q193" s="96"/>
      <c r="R193" s="96"/>
      <c r="S193" s="140" t="s">
        <v>108</v>
      </c>
      <c r="T193" s="96"/>
      <c r="U193" s="140"/>
      <c r="V193" s="140"/>
      <c r="W193" s="96"/>
      <c r="X193" s="96"/>
      <c r="Y193" s="131"/>
      <c r="Z193" s="96"/>
      <c r="AA193" s="96"/>
      <c r="AB193" s="96"/>
      <c r="AC193" s="131"/>
    </row>
    <row r="194" spans="1:29" ht="4.5" customHeight="1">
      <c r="A194" s="135"/>
      <c r="B194" s="138"/>
      <c r="C194" s="138"/>
      <c r="D194" s="138"/>
      <c r="E194" s="138"/>
      <c r="F194" s="138"/>
      <c r="G194" s="138"/>
      <c r="H194" s="138"/>
      <c r="I194" s="138"/>
      <c r="J194" s="139"/>
      <c r="K194" s="138"/>
      <c r="L194" s="138"/>
      <c r="M194" s="138"/>
      <c r="N194" s="139"/>
      <c r="P194" s="135"/>
      <c r="Q194" s="138"/>
      <c r="R194" s="138"/>
      <c r="S194" s="138"/>
      <c r="T194" s="138"/>
      <c r="U194" s="138"/>
      <c r="V194" s="138"/>
      <c r="W194" s="138"/>
      <c r="X194" s="138"/>
      <c r="Y194" s="139"/>
      <c r="Z194" s="138"/>
      <c r="AA194" s="138"/>
      <c r="AB194" s="138"/>
      <c r="AC194" s="139"/>
    </row>
    <row r="195" spans="1:29" ht="9.75" customHeight="1">
      <c r="A195" s="135"/>
      <c r="B195" s="138"/>
      <c r="C195" s="138"/>
      <c r="D195" s="292"/>
      <c r="E195" s="293"/>
      <c r="F195" s="293"/>
      <c r="G195" s="293"/>
      <c r="H195" s="293"/>
      <c r="I195" s="293"/>
      <c r="J195" s="294"/>
      <c r="K195" s="138"/>
      <c r="L195" s="136"/>
      <c r="M195" s="1" t="s">
        <v>106</v>
      </c>
      <c r="N195" s="141"/>
      <c r="P195" s="135"/>
      <c r="Q195" s="138"/>
      <c r="R195" s="138"/>
      <c r="S195" s="292"/>
      <c r="T195" s="293"/>
      <c r="U195" s="293"/>
      <c r="V195" s="293"/>
      <c r="W195" s="293"/>
      <c r="X195" s="293"/>
      <c r="Y195" s="294"/>
      <c r="Z195" s="138"/>
      <c r="AA195" s="136"/>
      <c r="AB195" s="1" t="s">
        <v>106</v>
      </c>
      <c r="AC195" s="141"/>
    </row>
    <row r="196" spans="1:29" ht="4.5" customHeight="1">
      <c r="A196" s="135"/>
      <c r="B196" s="138"/>
      <c r="C196" s="138"/>
      <c r="D196" s="293"/>
      <c r="E196" s="293"/>
      <c r="F196" s="293"/>
      <c r="G196" s="293"/>
      <c r="H196" s="293"/>
      <c r="I196" s="293"/>
      <c r="J196" s="294"/>
      <c r="K196" s="138"/>
      <c r="L196" s="138"/>
      <c r="M196" s="138"/>
      <c r="N196" s="139"/>
      <c r="P196" s="135"/>
      <c r="Q196" s="138"/>
      <c r="R196" s="138"/>
      <c r="S196" s="293"/>
      <c r="T196" s="293"/>
      <c r="U196" s="293"/>
      <c r="V196" s="293"/>
      <c r="W196" s="293"/>
      <c r="X196" s="293"/>
      <c r="Y196" s="294"/>
      <c r="Z196" s="138"/>
      <c r="AA196" s="138"/>
      <c r="AB196" s="138"/>
      <c r="AC196" s="139"/>
    </row>
    <row r="197" spans="1:29" ht="9.75" customHeight="1">
      <c r="A197" s="135"/>
      <c r="B197" s="138"/>
      <c r="C197" s="138"/>
      <c r="D197" s="293"/>
      <c r="E197" s="293"/>
      <c r="F197" s="293"/>
      <c r="G197" s="293"/>
      <c r="H197" s="293"/>
      <c r="I197" s="293"/>
      <c r="J197" s="294"/>
      <c r="K197" s="138"/>
      <c r="L197" s="136"/>
      <c r="M197" s="1" t="s">
        <v>109</v>
      </c>
      <c r="N197" s="141"/>
      <c r="P197" s="135"/>
      <c r="Q197" s="138"/>
      <c r="R197" s="138"/>
      <c r="S197" s="293"/>
      <c r="T197" s="293"/>
      <c r="U197" s="293"/>
      <c r="V197" s="293"/>
      <c r="W197" s="293"/>
      <c r="X197" s="293"/>
      <c r="Y197" s="294"/>
      <c r="Z197" s="138"/>
      <c r="AA197" s="136"/>
      <c r="AB197" s="1" t="s">
        <v>109</v>
      </c>
      <c r="AC197" s="141"/>
    </row>
    <row r="198" spans="1:29" ht="4.5" customHeight="1">
      <c r="A198" s="97"/>
      <c r="B198" s="98"/>
      <c r="C198" s="98"/>
      <c r="D198" s="98"/>
      <c r="E198" s="98"/>
      <c r="F198" s="98"/>
      <c r="G198" s="98"/>
      <c r="H198" s="98"/>
      <c r="I198" s="98"/>
      <c r="J198" s="144"/>
      <c r="K198" s="98"/>
      <c r="L198" s="98"/>
      <c r="M198" s="98"/>
      <c r="N198" s="144"/>
      <c r="P198" s="97"/>
      <c r="Q198" s="98"/>
      <c r="R198" s="98"/>
      <c r="S198" s="98"/>
      <c r="T198" s="98"/>
      <c r="U198" s="98"/>
      <c r="V198" s="98"/>
      <c r="W198" s="98"/>
      <c r="X198" s="98"/>
      <c r="Y198" s="144"/>
      <c r="Z198" s="98"/>
      <c r="AA198" s="98"/>
      <c r="AB198" s="98"/>
      <c r="AC198" s="144"/>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301" t="s">
        <v>111</v>
      </c>
      <c r="Q200" s="302"/>
      <c r="R200" s="303"/>
      <c r="S200" s="145" t="s">
        <v>64</v>
      </c>
      <c r="T200" s="146"/>
      <c r="U200" s="146"/>
      <c r="V200" s="146"/>
      <c r="W200" s="146"/>
      <c r="X200" s="146"/>
      <c r="Y200" s="146"/>
      <c r="Z200" s="146"/>
      <c r="AA200" s="146"/>
      <c r="AB200" s="146"/>
      <c r="AC200" s="14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4"/>
      <c r="Q201" s="305"/>
      <c r="R201" s="306"/>
      <c r="S201" s="148" t="s">
        <v>66</v>
      </c>
      <c r="T201" s="149" t="s">
        <v>67</v>
      </c>
      <c r="U201" s="147"/>
      <c r="V201" s="150" t="s">
        <v>68</v>
      </c>
      <c r="W201" s="149" t="s">
        <v>69</v>
      </c>
      <c r="X201" s="151"/>
      <c r="Y201" s="150" t="s">
        <v>70</v>
      </c>
      <c r="Z201" s="149" t="s">
        <v>112</v>
      </c>
      <c r="AA201" s="146"/>
      <c r="AB201" s="147"/>
      <c r="AC201" s="150" t="s">
        <v>113</v>
      </c>
    </row>
    <row r="202" spans="1:29" ht="18" customHeight="1">
      <c r="A202" s="95"/>
      <c r="B202" s="152">
        <v>1</v>
      </c>
      <c r="C202" s="152"/>
      <c r="D202" s="142"/>
      <c r="E202" s="96"/>
      <c r="F202" s="131"/>
      <c r="G202" s="131"/>
      <c r="H202" s="96"/>
      <c r="I202" s="131"/>
      <c r="J202" s="131"/>
      <c r="K202" s="153"/>
      <c r="L202" s="153"/>
      <c r="M202" s="154"/>
      <c r="N202" s="154"/>
      <c r="P202" s="95"/>
      <c r="Q202" s="152">
        <v>1</v>
      </c>
      <c r="R202" s="152"/>
      <c r="S202" s="142"/>
      <c r="T202" s="96"/>
      <c r="U202" s="131"/>
      <c r="V202" s="131"/>
      <c r="W202" s="96"/>
      <c r="X202" s="131"/>
      <c r="Y202" s="131"/>
      <c r="Z202" s="153"/>
      <c r="AA202" s="153"/>
      <c r="AB202" s="154"/>
      <c r="AC202" s="154"/>
    </row>
    <row r="203" spans="1:29" ht="18" customHeight="1">
      <c r="A203" s="155"/>
      <c r="B203" s="156">
        <v>2</v>
      </c>
      <c r="C203" s="156"/>
      <c r="D203" s="136"/>
      <c r="E203" s="63"/>
      <c r="F203" s="157"/>
      <c r="G203" s="157"/>
      <c r="H203" s="63"/>
      <c r="I203" s="157"/>
      <c r="J203" s="157"/>
      <c r="K203" s="158"/>
      <c r="L203" s="158"/>
      <c r="M203" s="159"/>
      <c r="N203" s="159"/>
      <c r="P203" s="155"/>
      <c r="Q203" s="156">
        <v>2</v>
      </c>
      <c r="R203" s="156"/>
      <c r="S203" s="136"/>
      <c r="T203" s="63"/>
      <c r="U203" s="157"/>
      <c r="V203" s="157"/>
      <c r="W203" s="63"/>
      <c r="X203" s="157"/>
      <c r="Y203" s="157"/>
      <c r="Z203" s="158"/>
      <c r="AA203" s="158"/>
      <c r="AB203" s="159"/>
      <c r="AC203" s="159"/>
    </row>
    <row r="204" spans="1:29" ht="9" customHeight="1">
      <c r="A204" s="96"/>
      <c r="B204" s="96"/>
      <c r="C204" s="96"/>
      <c r="D204" s="96"/>
      <c r="E204" s="96"/>
      <c r="F204" s="96"/>
      <c r="G204" s="96"/>
      <c r="H204" s="96"/>
      <c r="I204" s="96"/>
      <c r="J204" s="96"/>
      <c r="K204" s="96"/>
      <c r="L204" s="96"/>
      <c r="M204" s="96"/>
      <c r="N204" s="96"/>
      <c r="P204" s="96"/>
      <c r="Q204" s="96"/>
      <c r="R204" s="96"/>
      <c r="S204" s="96"/>
      <c r="T204" s="96"/>
      <c r="U204" s="96"/>
      <c r="V204" s="96"/>
      <c r="W204" s="96"/>
      <c r="X204" s="96"/>
      <c r="Y204" s="96"/>
      <c r="Z204" s="96"/>
      <c r="AA204" s="96"/>
      <c r="AB204" s="96"/>
      <c r="AC204" s="96"/>
    </row>
    <row r="205" spans="2:29" ht="18" customHeight="1">
      <c r="B205" s="160" t="s">
        <v>114</v>
      </c>
      <c r="D205" s="161"/>
      <c r="E205" s="161"/>
      <c r="F205" s="161"/>
      <c r="G205" s="161"/>
      <c r="I205" s="160" t="s">
        <v>115</v>
      </c>
      <c r="J205" s="161"/>
      <c r="K205" s="162" t="s">
        <v>48</v>
      </c>
      <c r="L205" s="161"/>
      <c r="M205" s="161"/>
      <c r="N205" s="162" t="s">
        <v>116</v>
      </c>
      <c r="Q205" s="160" t="s">
        <v>114</v>
      </c>
      <c r="S205" s="161"/>
      <c r="T205" s="161"/>
      <c r="U205" s="161"/>
      <c r="V205" s="161"/>
      <c r="X205" s="160" t="s">
        <v>115</v>
      </c>
      <c r="Y205" s="161"/>
      <c r="Z205" s="162" t="s">
        <v>48</v>
      </c>
      <c r="AA205" s="161"/>
      <c r="AB205" s="161"/>
      <c r="AC205" s="162" t="s">
        <v>116</v>
      </c>
    </row>
    <row r="206" ht="9.75" customHeight="1"/>
    <row r="207" spans="1:29" ht="9.75" customHeight="1">
      <c r="A207" s="163" t="s">
        <v>117</v>
      </c>
      <c r="B207" s="146"/>
      <c r="C207" s="146"/>
      <c r="D207" s="146"/>
      <c r="E207" s="146"/>
      <c r="F207" s="146"/>
      <c r="G207" s="146"/>
      <c r="H207" s="164" t="s">
        <v>118</v>
      </c>
      <c r="I207" s="146"/>
      <c r="J207" s="146"/>
      <c r="K207" s="146"/>
      <c r="L207" s="146"/>
      <c r="M207" s="146"/>
      <c r="N207" s="147"/>
      <c r="P207" s="163" t="s">
        <v>117</v>
      </c>
      <c r="Q207" s="146"/>
      <c r="R207" s="146"/>
      <c r="S207" s="146"/>
      <c r="T207" s="146"/>
      <c r="U207" s="146"/>
      <c r="V207" s="146"/>
      <c r="W207" s="164" t="s">
        <v>118</v>
      </c>
      <c r="X207" s="146"/>
      <c r="Y207" s="146"/>
      <c r="Z207" s="146"/>
      <c r="AA207" s="146"/>
      <c r="AB207" s="146"/>
      <c r="AC207" s="147"/>
    </row>
    <row r="208" spans="1:29" ht="15.75" customHeight="1">
      <c r="A208" s="165"/>
      <c r="B208" s="298"/>
      <c r="C208" s="299"/>
      <c r="D208" s="299"/>
      <c r="E208" s="299"/>
      <c r="F208" s="299"/>
      <c r="G208" s="300"/>
      <c r="H208" s="166"/>
      <c r="I208" s="138"/>
      <c r="J208" s="138"/>
      <c r="K208" s="138"/>
      <c r="L208" s="138"/>
      <c r="M208" s="138"/>
      <c r="N208" s="139"/>
      <c r="P208" s="165"/>
      <c r="Q208" s="298"/>
      <c r="R208" s="299"/>
      <c r="S208" s="299"/>
      <c r="T208" s="299"/>
      <c r="U208" s="299"/>
      <c r="V208" s="300"/>
      <c r="W208" s="166"/>
      <c r="X208" s="138"/>
      <c r="Y208" s="138"/>
      <c r="Z208" s="138"/>
      <c r="AA208" s="138"/>
      <c r="AB208" s="138"/>
      <c r="AC208" s="139"/>
    </row>
    <row r="209" spans="1:29" ht="9.75" customHeight="1">
      <c r="A209" s="167" t="s">
        <v>119</v>
      </c>
      <c r="B209" s="96"/>
      <c r="C209" s="96"/>
      <c r="D209" s="96"/>
      <c r="E209" s="96"/>
      <c r="F209" s="96"/>
      <c r="G209" s="131"/>
      <c r="H209" s="168" t="s">
        <v>120</v>
      </c>
      <c r="I209" s="63"/>
      <c r="J209" s="157"/>
      <c r="K209" s="63"/>
      <c r="L209" s="169" t="s">
        <v>121</v>
      </c>
      <c r="M209" s="63"/>
      <c r="N209" s="157"/>
      <c r="P209" s="167" t="s">
        <v>119</v>
      </c>
      <c r="Q209" s="96"/>
      <c r="R209" s="96"/>
      <c r="S209" s="96"/>
      <c r="T209" s="96"/>
      <c r="U209" s="96"/>
      <c r="V209" s="131"/>
      <c r="W209" s="168" t="s">
        <v>120</v>
      </c>
      <c r="X209" s="63"/>
      <c r="Y209" s="157"/>
      <c r="Z209" s="63"/>
      <c r="AA209" s="169" t="s">
        <v>121</v>
      </c>
      <c r="AB209" s="63"/>
      <c r="AC209" s="157"/>
    </row>
    <row r="210" spans="1:29" ht="19.5" customHeight="1">
      <c r="A210" s="97"/>
      <c r="B210" s="298"/>
      <c r="C210" s="299"/>
      <c r="D210" s="299"/>
      <c r="E210" s="299"/>
      <c r="F210" s="299"/>
      <c r="G210" s="300"/>
      <c r="H210" s="97"/>
      <c r="I210" s="98"/>
      <c r="J210" s="157"/>
      <c r="K210" s="98"/>
      <c r="L210" s="98"/>
      <c r="M210" s="98"/>
      <c r="N210" s="144"/>
      <c r="P210" s="97"/>
      <c r="Q210" s="298"/>
      <c r="R210" s="299"/>
      <c r="S210" s="299"/>
      <c r="T210" s="299"/>
      <c r="U210" s="299"/>
      <c r="V210" s="300"/>
      <c r="W210" s="97"/>
      <c r="X210" s="98"/>
      <c r="Y210" s="157"/>
      <c r="Z210" s="98"/>
      <c r="AA210" s="98"/>
      <c r="AB210" s="98"/>
      <c r="AC210" s="144"/>
    </row>
    <row r="211" spans="1:29" ht="12.75" customHeight="1">
      <c r="A211" t="str">
        <f>$A$52</f>
        <v>Offenburg</v>
      </c>
      <c r="M211" s="311">
        <f>$M$52</f>
        <v>40677</v>
      </c>
      <c r="N211" s="270"/>
      <c r="P211" t="str">
        <f>$A$52</f>
        <v>Offenburg</v>
      </c>
      <c r="AB211" s="311">
        <f>$M$52</f>
        <v>40677</v>
      </c>
      <c r="AC211" s="270">
        <f>M211</f>
        <v>40677</v>
      </c>
    </row>
    <row r="212" ht="12.75" customHeight="1"/>
    <row r="213" spans="1:29" ht="24" customHeight="1">
      <c r="A213" s="128" t="s">
        <v>131</v>
      </c>
      <c r="B213" s="129"/>
      <c r="C213" s="129"/>
      <c r="D213" s="129"/>
      <c r="E213" s="129"/>
      <c r="F213" s="129"/>
      <c r="G213" s="129"/>
      <c r="H213" s="129"/>
      <c r="I213" s="129"/>
      <c r="J213" s="129"/>
      <c r="K213" s="129"/>
      <c r="L213" s="129"/>
      <c r="M213" s="129"/>
      <c r="N213" s="129"/>
      <c r="P213" s="128" t="str">
        <f>A213</f>
        <v>Schiedrichterzettel - Endrunde 2</v>
      </c>
      <c r="Q213" s="129"/>
      <c r="R213" s="129"/>
      <c r="S213" s="129"/>
      <c r="T213" s="129"/>
      <c r="U213" s="129"/>
      <c r="V213" s="129"/>
      <c r="W213" s="129"/>
      <c r="X213" s="129"/>
      <c r="Y213" s="129"/>
      <c r="Z213" s="129"/>
      <c r="AA213" s="129"/>
      <c r="AB213" s="129"/>
      <c r="AC213" s="129"/>
    </row>
    <row r="214" spans="1:29" ht="15.75" customHeight="1">
      <c r="A214" s="130" t="s">
        <v>97</v>
      </c>
      <c r="B214" s="96"/>
      <c r="C214" s="96"/>
      <c r="D214" s="131"/>
      <c r="E214" s="132" t="s">
        <v>98</v>
      </c>
      <c r="F214" s="96"/>
      <c r="G214" s="131"/>
      <c r="H214" s="130" t="s">
        <v>99</v>
      </c>
      <c r="I214" s="96"/>
      <c r="J214" s="132"/>
      <c r="K214" s="131"/>
      <c r="L214" s="132" t="s">
        <v>100</v>
      </c>
      <c r="M214" s="96"/>
      <c r="N214" s="131"/>
      <c r="P214" s="130" t="s">
        <v>97</v>
      </c>
      <c r="Q214" s="96"/>
      <c r="R214" s="96"/>
      <c r="S214" s="131"/>
      <c r="T214" s="132" t="s">
        <v>98</v>
      </c>
      <c r="U214" s="96"/>
      <c r="V214" s="131"/>
      <c r="W214" s="130" t="s">
        <v>99</v>
      </c>
      <c r="X214" s="96"/>
      <c r="Y214" s="132"/>
      <c r="Z214" s="131"/>
      <c r="AA214" s="132" t="s">
        <v>100</v>
      </c>
      <c r="AB214" s="96"/>
      <c r="AC214" s="131"/>
    </row>
    <row r="215" spans="1:29" ht="18" customHeight="1">
      <c r="A215" s="97"/>
      <c r="B215" s="98"/>
      <c r="C215" s="284">
        <f>$C$3</f>
        <v>40677</v>
      </c>
      <c r="D215" s="281"/>
      <c r="E215" s="98"/>
      <c r="F215" s="280"/>
      <c r="G215" s="281"/>
      <c r="H215" s="282" t="str">
        <f>$H$162</f>
        <v>Gruppe H</v>
      </c>
      <c r="I215" s="283"/>
      <c r="J215" s="283"/>
      <c r="K215" s="281"/>
      <c r="L215" s="282"/>
      <c r="M215" s="283"/>
      <c r="N215" s="281"/>
      <c r="P215" s="97"/>
      <c r="Q215" s="98"/>
      <c r="R215" s="284">
        <f>$C$3</f>
        <v>40677</v>
      </c>
      <c r="S215" s="281"/>
      <c r="T215" s="98"/>
      <c r="U215" s="280"/>
      <c r="V215" s="281"/>
      <c r="W215" s="282" t="str">
        <f>$H$162</f>
        <v>Gruppe H</v>
      </c>
      <c r="X215" s="283"/>
      <c r="Y215" s="283"/>
      <c r="Z215" s="281"/>
      <c r="AA215" s="282"/>
      <c r="AB215" s="283"/>
      <c r="AC215" s="281"/>
    </row>
    <row r="216" spans="1:29" ht="24.75" customHeight="1">
      <c r="A216" s="134"/>
      <c r="B216" s="133" t="str">
        <f>$B$4</f>
        <v>BaWü JG-RLT Top24</v>
      </c>
      <c r="L216" s="295" t="str">
        <f>$L$4</f>
        <v>Jungen U12</v>
      </c>
      <c r="M216" s="295"/>
      <c r="N216" s="295"/>
      <c r="P216" s="134"/>
      <c r="Q216" s="133" t="str">
        <f>$B$4</f>
        <v>BaWü JG-RLT Top24</v>
      </c>
      <c r="AA216" s="295" t="str">
        <f>$L$4</f>
        <v>Jungen U12</v>
      </c>
      <c r="AB216" s="295"/>
      <c r="AC216" s="295"/>
    </row>
    <row r="217" spans="1:29" ht="4.5" customHeight="1">
      <c r="A217" s="95"/>
      <c r="B217" s="96"/>
      <c r="C217" s="96"/>
      <c r="D217" s="96"/>
      <c r="E217" s="96"/>
      <c r="F217" s="96"/>
      <c r="G217" s="96"/>
      <c r="H217" s="96"/>
      <c r="I217" s="96"/>
      <c r="J217" s="96"/>
      <c r="K217" s="96"/>
      <c r="L217" s="96"/>
      <c r="M217" s="96"/>
      <c r="N217" s="131"/>
      <c r="P217" s="95"/>
      <c r="Q217" s="96"/>
      <c r="R217" s="96"/>
      <c r="S217" s="96"/>
      <c r="T217" s="96"/>
      <c r="U217" s="96"/>
      <c r="V217" s="96"/>
      <c r="W217" s="96"/>
      <c r="X217" s="96"/>
      <c r="Y217" s="96"/>
      <c r="Z217" s="96"/>
      <c r="AA217" s="96"/>
      <c r="AB217" s="96"/>
      <c r="AC217" s="131"/>
    </row>
    <row r="218" spans="1:29" ht="9.75" customHeight="1">
      <c r="A218" s="135"/>
      <c r="B218" s="136"/>
      <c r="C218" s="137" t="s">
        <v>101</v>
      </c>
      <c r="D218" s="137"/>
      <c r="E218" s="136"/>
      <c r="F218" s="137" t="s">
        <v>102</v>
      </c>
      <c r="G218" s="137"/>
      <c r="H218" s="136"/>
      <c r="I218" s="137" t="s">
        <v>103</v>
      </c>
      <c r="J218" s="137"/>
      <c r="K218" s="137"/>
      <c r="M218" s="138"/>
      <c r="N218" s="139"/>
      <c r="P218" s="135"/>
      <c r="Q218" s="136"/>
      <c r="R218" s="137" t="s">
        <v>101</v>
      </c>
      <c r="S218" s="137"/>
      <c r="T218" s="136"/>
      <c r="U218" s="137" t="s">
        <v>102</v>
      </c>
      <c r="V218" s="137"/>
      <c r="W218" s="136"/>
      <c r="X218" s="137" t="s">
        <v>103</v>
      </c>
      <c r="Y218" s="137"/>
      <c r="Z218" s="137"/>
      <c r="AB218" s="138"/>
      <c r="AC218" s="139"/>
    </row>
    <row r="219" spans="1:29" ht="4.5" customHeight="1">
      <c r="A219" s="135"/>
      <c r="M219" s="138"/>
      <c r="N219" s="139"/>
      <c r="P219" s="135"/>
      <c r="AB219" s="138"/>
      <c r="AC219" s="139"/>
    </row>
    <row r="220" spans="1:29" ht="12.75" customHeight="1">
      <c r="A220" s="95"/>
      <c r="B220" s="96"/>
      <c r="C220" s="140" t="s">
        <v>104</v>
      </c>
      <c r="D220" s="140" t="s">
        <v>105</v>
      </c>
      <c r="E220" s="96"/>
      <c r="F220" s="140"/>
      <c r="G220" s="140"/>
      <c r="H220" s="96"/>
      <c r="I220" s="96"/>
      <c r="J220" s="131"/>
      <c r="M220" s="138"/>
      <c r="N220" s="139"/>
      <c r="P220" s="95"/>
      <c r="Q220" s="96"/>
      <c r="R220" s="140" t="s">
        <v>104</v>
      </c>
      <c r="S220" s="140" t="s">
        <v>105</v>
      </c>
      <c r="T220" s="96"/>
      <c r="U220" s="140"/>
      <c r="V220" s="140"/>
      <c r="W220" s="96"/>
      <c r="X220" s="96"/>
      <c r="Y220" s="131"/>
      <c r="AB220" s="138"/>
      <c r="AC220" s="139"/>
    </row>
    <row r="221" spans="1:29" ht="4.5" customHeight="1">
      <c r="A221" s="135"/>
      <c r="B221" s="138"/>
      <c r="C221" s="1"/>
      <c r="D221" s="1"/>
      <c r="E221" s="138"/>
      <c r="F221" s="1"/>
      <c r="G221" s="1"/>
      <c r="H221" s="138"/>
      <c r="I221" s="138"/>
      <c r="J221" s="139"/>
      <c r="M221" s="138"/>
      <c r="N221" s="139"/>
      <c r="P221" s="135"/>
      <c r="Q221" s="138"/>
      <c r="R221" s="1"/>
      <c r="S221" s="1"/>
      <c r="T221" s="138"/>
      <c r="U221" s="1"/>
      <c r="V221" s="1"/>
      <c r="W221" s="138"/>
      <c r="X221" s="138"/>
      <c r="Y221" s="139"/>
      <c r="AB221" s="138"/>
      <c r="AC221" s="139"/>
    </row>
    <row r="222" spans="1:29" ht="9.75" customHeight="1">
      <c r="A222" s="135"/>
      <c r="B222" s="138"/>
      <c r="C222" s="287">
        <f>Raster!AN29</f>
        <v>82</v>
      </c>
      <c r="D222" s="289" t="str">
        <f>Raster!AO29</f>
        <v>Stolz, Sven</v>
      </c>
      <c r="E222" s="290"/>
      <c r="F222" s="290"/>
      <c r="G222" s="290"/>
      <c r="H222" s="290"/>
      <c r="I222" s="290"/>
      <c r="J222" s="291"/>
      <c r="L222" s="136"/>
      <c r="M222" s="1" t="s">
        <v>106</v>
      </c>
      <c r="N222" s="141"/>
      <c r="P222" s="135"/>
      <c r="Q222" s="138"/>
      <c r="R222" s="287">
        <f>Raster!AN30</f>
        <v>90</v>
      </c>
      <c r="S222" s="289" t="str">
        <f>Raster!AO30</f>
        <v>Bäcker, Hannes</v>
      </c>
      <c r="T222" s="290"/>
      <c r="U222" s="290"/>
      <c r="V222" s="290"/>
      <c r="W222" s="290"/>
      <c r="X222" s="290"/>
      <c r="Y222" s="291"/>
      <c r="AA222" s="136"/>
      <c r="AB222" s="1" t="s">
        <v>106</v>
      </c>
      <c r="AC222" s="141"/>
    </row>
    <row r="223" spans="1:29" ht="4.5" customHeight="1">
      <c r="A223" s="135"/>
      <c r="B223" s="138"/>
      <c r="C223" s="288"/>
      <c r="D223" s="290"/>
      <c r="E223" s="290"/>
      <c r="F223" s="290"/>
      <c r="G223" s="290"/>
      <c r="H223" s="290"/>
      <c r="I223" s="290"/>
      <c r="J223" s="291"/>
      <c r="M223" s="138"/>
      <c r="N223" s="139"/>
      <c r="P223" s="135"/>
      <c r="Q223" s="138"/>
      <c r="R223" s="288"/>
      <c r="S223" s="290"/>
      <c r="T223" s="290"/>
      <c r="U223" s="290"/>
      <c r="V223" s="290"/>
      <c r="W223" s="290"/>
      <c r="X223" s="290"/>
      <c r="Y223" s="291"/>
      <c r="AB223" s="138"/>
      <c r="AC223" s="139"/>
    </row>
    <row r="224" spans="1:29" ht="9.75" customHeight="1">
      <c r="A224" s="135"/>
      <c r="B224" s="138"/>
      <c r="C224" s="288"/>
      <c r="D224" s="290"/>
      <c r="E224" s="290"/>
      <c r="F224" s="290"/>
      <c r="G224" s="290"/>
      <c r="H224" s="290"/>
      <c r="I224" s="290"/>
      <c r="J224" s="291"/>
      <c r="L224" s="136"/>
      <c r="M224" s="1" t="s">
        <v>107</v>
      </c>
      <c r="N224" s="141"/>
      <c r="P224" s="135"/>
      <c r="Q224" s="138"/>
      <c r="R224" s="288"/>
      <c r="S224" s="290"/>
      <c r="T224" s="290"/>
      <c r="U224" s="290"/>
      <c r="V224" s="290"/>
      <c r="W224" s="290"/>
      <c r="X224" s="290"/>
      <c r="Y224" s="291"/>
      <c r="AA224" s="136"/>
      <c r="AB224" s="1" t="s">
        <v>107</v>
      </c>
      <c r="AC224" s="141"/>
    </row>
    <row r="225" spans="1:29" ht="4.5" customHeight="1">
      <c r="A225" s="135"/>
      <c r="B225" s="138"/>
      <c r="C225" s="288"/>
      <c r="D225" s="290"/>
      <c r="E225" s="290"/>
      <c r="F225" s="290"/>
      <c r="G225" s="290"/>
      <c r="H225" s="290"/>
      <c r="I225" s="290"/>
      <c r="J225" s="291"/>
      <c r="M225" s="138"/>
      <c r="N225" s="139"/>
      <c r="P225" s="135"/>
      <c r="Q225" s="138"/>
      <c r="R225" s="288"/>
      <c r="S225" s="290"/>
      <c r="T225" s="290"/>
      <c r="U225" s="290"/>
      <c r="V225" s="290"/>
      <c r="W225" s="290"/>
      <c r="X225" s="290"/>
      <c r="Y225" s="291"/>
      <c r="AB225" s="138"/>
      <c r="AC225" s="139"/>
    </row>
    <row r="226" spans="1:29" ht="9.75" customHeight="1">
      <c r="A226" s="135"/>
      <c r="B226" s="138"/>
      <c r="C226" s="288"/>
      <c r="D226" s="290"/>
      <c r="E226" s="290"/>
      <c r="F226" s="290"/>
      <c r="G226" s="290"/>
      <c r="H226" s="290"/>
      <c r="I226" s="290"/>
      <c r="J226" s="291"/>
      <c r="L226" s="142"/>
      <c r="M226" s="1" t="s">
        <v>107</v>
      </c>
      <c r="N226" s="141"/>
      <c r="P226" s="135"/>
      <c r="Q226" s="138"/>
      <c r="R226" s="288"/>
      <c r="S226" s="290"/>
      <c r="T226" s="290"/>
      <c r="U226" s="290"/>
      <c r="V226" s="290"/>
      <c r="W226" s="290"/>
      <c r="X226" s="290"/>
      <c r="Y226" s="291"/>
      <c r="AA226" s="142"/>
      <c r="AB226" s="1" t="s">
        <v>107</v>
      </c>
      <c r="AC226" s="141"/>
    </row>
    <row r="227" spans="1:29" ht="4.5" customHeight="1">
      <c r="A227" s="97"/>
      <c r="B227" s="98"/>
      <c r="C227" s="98"/>
      <c r="D227" s="98"/>
      <c r="E227" s="98"/>
      <c r="F227" s="98"/>
      <c r="G227" s="98"/>
      <c r="H227" s="98"/>
      <c r="I227" s="98"/>
      <c r="J227" s="139"/>
      <c r="L227" s="96"/>
      <c r="M227" s="143"/>
      <c r="N227" s="141"/>
      <c r="P227" s="97"/>
      <c r="Q227" s="98"/>
      <c r="R227" s="98"/>
      <c r="S227" s="98"/>
      <c r="T227" s="98"/>
      <c r="U227" s="98"/>
      <c r="V227" s="98"/>
      <c r="W227" s="98"/>
      <c r="X227" s="98"/>
      <c r="Y227" s="139"/>
      <c r="AA227" s="96"/>
      <c r="AB227" s="143"/>
      <c r="AC227" s="141"/>
    </row>
    <row r="228" spans="1:29" ht="12.75" customHeight="1">
      <c r="A228" s="95"/>
      <c r="B228" s="96"/>
      <c r="C228" s="96"/>
      <c r="D228" s="140" t="s">
        <v>108</v>
      </c>
      <c r="E228" s="96"/>
      <c r="F228" s="140"/>
      <c r="G228" s="140"/>
      <c r="H228" s="96"/>
      <c r="I228" s="96"/>
      <c r="J228" s="131"/>
      <c r="K228" s="96"/>
      <c r="L228" s="96"/>
      <c r="M228" s="96"/>
      <c r="N228" s="131"/>
      <c r="P228" s="95"/>
      <c r="Q228" s="96"/>
      <c r="R228" s="96"/>
      <c r="S228" s="140" t="s">
        <v>108</v>
      </c>
      <c r="T228" s="96"/>
      <c r="U228" s="140"/>
      <c r="V228" s="140"/>
      <c r="W228" s="96"/>
      <c r="X228" s="96"/>
      <c r="Y228" s="131"/>
      <c r="Z228" s="96"/>
      <c r="AA228" s="96"/>
      <c r="AB228" s="96"/>
      <c r="AC228" s="131"/>
    </row>
    <row r="229" spans="1:29" ht="4.5" customHeight="1">
      <c r="A229" s="135"/>
      <c r="B229" s="138"/>
      <c r="C229" s="138"/>
      <c r="D229" s="138"/>
      <c r="E229" s="138"/>
      <c r="F229" s="138"/>
      <c r="G229" s="138"/>
      <c r="H229" s="138"/>
      <c r="I229" s="138"/>
      <c r="J229" s="139"/>
      <c r="K229" s="138"/>
      <c r="L229" s="138"/>
      <c r="M229" s="138"/>
      <c r="N229" s="139"/>
      <c r="P229" s="135"/>
      <c r="Q229" s="138"/>
      <c r="R229" s="138"/>
      <c r="S229" s="138"/>
      <c r="T229" s="138"/>
      <c r="U229" s="138"/>
      <c r="V229" s="138"/>
      <c r="W229" s="138"/>
      <c r="X229" s="138"/>
      <c r="Y229" s="139"/>
      <c r="Z229" s="138"/>
      <c r="AA229" s="138"/>
      <c r="AB229" s="138"/>
      <c r="AC229" s="139"/>
    </row>
    <row r="230" spans="1:29" ht="9.75" customHeight="1">
      <c r="A230" s="135"/>
      <c r="B230" s="138"/>
      <c r="C230" s="138"/>
      <c r="D230" s="292"/>
      <c r="E230" s="293"/>
      <c r="F230" s="293"/>
      <c r="G230" s="293"/>
      <c r="H230" s="293"/>
      <c r="I230" s="293"/>
      <c r="J230" s="294"/>
      <c r="K230" s="138"/>
      <c r="L230" s="136"/>
      <c r="M230" s="1" t="s">
        <v>106</v>
      </c>
      <c r="N230" s="141"/>
      <c r="P230" s="135"/>
      <c r="Q230" s="138"/>
      <c r="R230" s="138"/>
      <c r="S230" s="292"/>
      <c r="T230" s="293"/>
      <c r="U230" s="293"/>
      <c r="V230" s="293"/>
      <c r="W230" s="293"/>
      <c r="X230" s="293"/>
      <c r="Y230" s="294"/>
      <c r="Z230" s="138"/>
      <c r="AA230" s="136"/>
      <c r="AB230" s="1" t="s">
        <v>106</v>
      </c>
      <c r="AC230" s="141"/>
    </row>
    <row r="231" spans="1:29" ht="4.5" customHeight="1">
      <c r="A231" s="135"/>
      <c r="B231" s="138"/>
      <c r="C231" s="138"/>
      <c r="D231" s="293"/>
      <c r="E231" s="293"/>
      <c r="F231" s="293"/>
      <c r="G231" s="293"/>
      <c r="H231" s="293"/>
      <c r="I231" s="293"/>
      <c r="J231" s="294"/>
      <c r="K231" s="138"/>
      <c r="L231" s="138"/>
      <c r="M231" s="138"/>
      <c r="N231" s="139"/>
      <c r="P231" s="135"/>
      <c r="Q231" s="138"/>
      <c r="R231" s="138"/>
      <c r="S231" s="293"/>
      <c r="T231" s="293"/>
      <c r="U231" s="293"/>
      <c r="V231" s="293"/>
      <c r="W231" s="293"/>
      <c r="X231" s="293"/>
      <c r="Y231" s="294"/>
      <c r="Z231" s="138"/>
      <c r="AA231" s="138"/>
      <c r="AB231" s="138"/>
      <c r="AC231" s="139"/>
    </row>
    <row r="232" spans="1:29" ht="9.75" customHeight="1">
      <c r="A232" s="135"/>
      <c r="B232" s="138"/>
      <c r="C232" s="138"/>
      <c r="D232" s="293"/>
      <c r="E232" s="293"/>
      <c r="F232" s="293"/>
      <c r="G232" s="293"/>
      <c r="H232" s="293"/>
      <c r="I232" s="293"/>
      <c r="J232" s="294"/>
      <c r="K232" s="138"/>
      <c r="L232" s="136"/>
      <c r="M232" s="1" t="s">
        <v>109</v>
      </c>
      <c r="N232" s="141"/>
      <c r="P232" s="135"/>
      <c r="Q232" s="138"/>
      <c r="R232" s="138"/>
      <c r="S232" s="293"/>
      <c r="T232" s="293"/>
      <c r="U232" s="293"/>
      <c r="V232" s="293"/>
      <c r="W232" s="293"/>
      <c r="X232" s="293"/>
      <c r="Y232" s="294"/>
      <c r="Z232" s="138"/>
      <c r="AA232" s="136"/>
      <c r="AB232" s="1" t="s">
        <v>109</v>
      </c>
      <c r="AC232" s="141"/>
    </row>
    <row r="233" spans="1:29" ht="4.5" customHeight="1">
      <c r="A233" s="97"/>
      <c r="B233" s="98"/>
      <c r="C233" s="98"/>
      <c r="D233" s="98"/>
      <c r="E233" s="98"/>
      <c r="F233" s="98"/>
      <c r="G233" s="98"/>
      <c r="H233" s="98"/>
      <c r="I233" s="98"/>
      <c r="J233" s="144"/>
      <c r="K233" s="98"/>
      <c r="L233" s="98"/>
      <c r="M233" s="98"/>
      <c r="N233" s="139"/>
      <c r="P233" s="97"/>
      <c r="Q233" s="98"/>
      <c r="R233" s="98"/>
      <c r="S233" s="98"/>
      <c r="T233" s="98"/>
      <c r="U233" s="98"/>
      <c r="V233" s="98"/>
      <c r="W233" s="98"/>
      <c r="X233" s="98"/>
      <c r="Y233" s="144"/>
      <c r="Z233" s="98"/>
      <c r="AA233" s="98"/>
      <c r="AB233" s="98"/>
      <c r="AC233" s="139"/>
    </row>
    <row r="234" spans="13:29" ht="4.5" customHeight="1">
      <c r="M234" s="138"/>
      <c r="N234" s="63"/>
      <c r="AB234" s="138"/>
      <c r="AC234" s="63"/>
    </row>
    <row r="235" spans="1:29" ht="4.5" customHeight="1">
      <c r="A235" s="95"/>
      <c r="B235" s="96"/>
      <c r="C235" s="96"/>
      <c r="D235" s="96"/>
      <c r="E235" s="96"/>
      <c r="F235" s="96"/>
      <c r="G235" s="96"/>
      <c r="H235" s="96"/>
      <c r="I235" s="96"/>
      <c r="J235" s="96"/>
      <c r="K235" s="96"/>
      <c r="L235" s="96"/>
      <c r="M235" s="96"/>
      <c r="N235" s="139"/>
      <c r="P235" s="95"/>
      <c r="Q235" s="96"/>
      <c r="R235" s="96"/>
      <c r="S235" s="96"/>
      <c r="T235" s="96"/>
      <c r="U235" s="96"/>
      <c r="V235" s="96"/>
      <c r="W235" s="96"/>
      <c r="X235" s="96"/>
      <c r="Y235" s="96"/>
      <c r="Z235" s="96"/>
      <c r="AA235" s="96"/>
      <c r="AB235" s="96"/>
      <c r="AC235" s="139"/>
    </row>
    <row r="236" spans="1:29" ht="9.75" customHeight="1">
      <c r="A236" s="135"/>
      <c r="B236" s="136"/>
      <c r="C236" s="137" t="s">
        <v>101</v>
      </c>
      <c r="D236" s="137"/>
      <c r="E236" s="136"/>
      <c r="F236" s="137" t="s">
        <v>102</v>
      </c>
      <c r="G236" s="137"/>
      <c r="H236" s="136"/>
      <c r="I236" s="137" t="s">
        <v>103</v>
      </c>
      <c r="J236" s="137"/>
      <c r="K236" s="137"/>
      <c r="M236" s="138"/>
      <c r="N236" s="139"/>
      <c r="P236" s="135"/>
      <c r="Q236" s="136"/>
      <c r="R236" s="137" t="s">
        <v>101</v>
      </c>
      <c r="S236" s="137"/>
      <c r="T236" s="136"/>
      <c r="U236" s="137" t="s">
        <v>102</v>
      </c>
      <c r="V236" s="137"/>
      <c r="W236" s="136"/>
      <c r="X236" s="137" t="s">
        <v>103</v>
      </c>
      <c r="Y236" s="137"/>
      <c r="Z236" s="137"/>
      <c r="AB236" s="138"/>
      <c r="AC236" s="139"/>
    </row>
    <row r="237" spans="1:29" ht="4.5" customHeight="1">
      <c r="A237" s="135"/>
      <c r="M237" s="138"/>
      <c r="N237" s="139"/>
      <c r="P237" s="135"/>
      <c r="AB237" s="138"/>
      <c r="AC237" s="139"/>
    </row>
    <row r="238" spans="1:29" ht="12.75" customHeight="1">
      <c r="A238" s="95"/>
      <c r="B238" s="96"/>
      <c r="C238" s="140" t="s">
        <v>104</v>
      </c>
      <c r="D238" s="140" t="s">
        <v>110</v>
      </c>
      <c r="E238" s="96"/>
      <c r="F238" s="140"/>
      <c r="G238" s="140"/>
      <c r="H238" s="96"/>
      <c r="I238" s="96"/>
      <c r="J238" s="131"/>
      <c r="M238" s="138"/>
      <c r="N238" s="139"/>
      <c r="P238" s="95"/>
      <c r="Q238" s="96"/>
      <c r="R238" s="140" t="s">
        <v>104</v>
      </c>
      <c r="S238" s="140" t="s">
        <v>110</v>
      </c>
      <c r="T238" s="96"/>
      <c r="U238" s="140"/>
      <c r="V238" s="140"/>
      <c r="W238" s="96"/>
      <c r="X238" s="96"/>
      <c r="Y238" s="131"/>
      <c r="AB238" s="138"/>
      <c r="AC238" s="139"/>
    </row>
    <row r="239" spans="1:29" ht="4.5" customHeight="1">
      <c r="A239" s="135"/>
      <c r="B239" s="138"/>
      <c r="C239" s="1"/>
      <c r="D239" s="1"/>
      <c r="E239" s="138"/>
      <c r="F239" s="1"/>
      <c r="G239" s="1"/>
      <c r="H239" s="138"/>
      <c r="I239" s="138"/>
      <c r="J239" s="139"/>
      <c r="M239" s="138"/>
      <c r="N239" s="139"/>
      <c r="P239" s="135"/>
      <c r="Q239" s="138"/>
      <c r="R239" s="1"/>
      <c r="S239" s="1"/>
      <c r="T239" s="138"/>
      <c r="U239" s="1"/>
      <c r="V239" s="1"/>
      <c r="W239" s="138"/>
      <c r="X239" s="138"/>
      <c r="Y239" s="139"/>
      <c r="AB239" s="138"/>
      <c r="AC239" s="139"/>
    </row>
    <row r="240" spans="1:29" ht="9.75" customHeight="1">
      <c r="A240" s="135"/>
      <c r="B240" s="138"/>
      <c r="C240" s="287">
        <f>Raster!AN31</f>
        <v>78</v>
      </c>
      <c r="D240" s="289" t="str">
        <f>Raster!AO31</f>
        <v>Leupolz, Maximilian</v>
      </c>
      <c r="E240" s="290"/>
      <c r="F240" s="290"/>
      <c r="G240" s="290"/>
      <c r="H240" s="290"/>
      <c r="I240" s="290"/>
      <c r="J240" s="291"/>
      <c r="L240" s="136"/>
      <c r="M240" s="1" t="s">
        <v>106</v>
      </c>
      <c r="N240" s="141"/>
      <c r="P240" s="135"/>
      <c r="Q240" s="138"/>
      <c r="R240" s="287">
        <f>Raster!AN32</f>
        <v>93</v>
      </c>
      <c r="S240" s="289" t="str">
        <f>Raster!AO32</f>
        <v>Arnegger, Nico</v>
      </c>
      <c r="T240" s="290"/>
      <c r="U240" s="290"/>
      <c r="V240" s="290"/>
      <c r="W240" s="290"/>
      <c r="X240" s="290"/>
      <c r="Y240" s="291"/>
      <c r="AA240" s="136"/>
      <c r="AB240" s="1" t="s">
        <v>106</v>
      </c>
      <c r="AC240" s="141"/>
    </row>
    <row r="241" spans="1:29" ht="4.5" customHeight="1">
      <c r="A241" s="135"/>
      <c r="B241" s="138"/>
      <c r="C241" s="288"/>
      <c r="D241" s="290"/>
      <c r="E241" s="290"/>
      <c r="F241" s="290"/>
      <c r="G241" s="290"/>
      <c r="H241" s="290"/>
      <c r="I241" s="290"/>
      <c r="J241" s="291"/>
      <c r="M241" s="138"/>
      <c r="N241" s="139"/>
      <c r="P241" s="135"/>
      <c r="Q241" s="138"/>
      <c r="R241" s="288"/>
      <c r="S241" s="290"/>
      <c r="T241" s="290"/>
      <c r="U241" s="290"/>
      <c r="V241" s="290"/>
      <c r="W241" s="290"/>
      <c r="X241" s="290"/>
      <c r="Y241" s="291"/>
      <c r="AB241" s="138"/>
      <c r="AC241" s="139"/>
    </row>
    <row r="242" spans="1:29" ht="9.75" customHeight="1">
      <c r="A242" s="135"/>
      <c r="B242" s="138"/>
      <c r="C242" s="288"/>
      <c r="D242" s="290"/>
      <c r="E242" s="290"/>
      <c r="F242" s="290"/>
      <c r="G242" s="290"/>
      <c r="H242" s="290"/>
      <c r="I242" s="290"/>
      <c r="J242" s="291"/>
      <c r="L242" s="136"/>
      <c r="M242" s="1" t="s">
        <v>107</v>
      </c>
      <c r="N242" s="141"/>
      <c r="P242" s="135"/>
      <c r="Q242" s="138"/>
      <c r="R242" s="288"/>
      <c r="S242" s="290"/>
      <c r="T242" s="290"/>
      <c r="U242" s="290"/>
      <c r="V242" s="290"/>
      <c r="W242" s="290"/>
      <c r="X242" s="290"/>
      <c r="Y242" s="291"/>
      <c r="AA242" s="136"/>
      <c r="AB242" s="1" t="s">
        <v>107</v>
      </c>
      <c r="AC242" s="141"/>
    </row>
    <row r="243" spans="1:29" ht="4.5" customHeight="1">
      <c r="A243" s="135"/>
      <c r="B243" s="138"/>
      <c r="C243" s="288"/>
      <c r="D243" s="290"/>
      <c r="E243" s="290"/>
      <c r="F243" s="290"/>
      <c r="G243" s="290"/>
      <c r="H243" s="290"/>
      <c r="I243" s="290"/>
      <c r="J243" s="291"/>
      <c r="M243" s="138"/>
      <c r="N243" s="139"/>
      <c r="P243" s="135"/>
      <c r="Q243" s="138"/>
      <c r="R243" s="288"/>
      <c r="S243" s="290"/>
      <c r="T243" s="290"/>
      <c r="U243" s="290"/>
      <c r="V243" s="290"/>
      <c r="W243" s="290"/>
      <c r="X243" s="290"/>
      <c r="Y243" s="291"/>
      <c r="AB243" s="138"/>
      <c r="AC243" s="139"/>
    </row>
    <row r="244" spans="1:29" ht="9.75" customHeight="1">
      <c r="A244" s="135"/>
      <c r="B244" s="138"/>
      <c r="C244" s="288"/>
      <c r="D244" s="290"/>
      <c r="E244" s="290"/>
      <c r="F244" s="290"/>
      <c r="G244" s="290"/>
      <c r="H244" s="290"/>
      <c r="I244" s="290"/>
      <c r="J244" s="291"/>
      <c r="L244" s="142"/>
      <c r="M244" s="1" t="s">
        <v>107</v>
      </c>
      <c r="N244" s="141"/>
      <c r="P244" s="135"/>
      <c r="Q244" s="138"/>
      <c r="R244" s="288"/>
      <c r="S244" s="290"/>
      <c r="T244" s="290"/>
      <c r="U244" s="290"/>
      <c r="V244" s="290"/>
      <c r="W244" s="290"/>
      <c r="X244" s="290"/>
      <c r="Y244" s="291"/>
      <c r="AA244" s="142"/>
      <c r="AB244" s="1" t="s">
        <v>107</v>
      </c>
      <c r="AC244" s="141"/>
    </row>
    <row r="245" spans="1:29" ht="4.5" customHeight="1">
      <c r="A245" s="97"/>
      <c r="B245" s="98"/>
      <c r="C245" s="98"/>
      <c r="D245" s="98"/>
      <c r="E245" s="98"/>
      <c r="F245" s="98"/>
      <c r="G245" s="98"/>
      <c r="H245" s="98"/>
      <c r="I245" s="98"/>
      <c r="J245" s="139"/>
      <c r="L245" s="96"/>
      <c r="M245" s="143"/>
      <c r="N245" s="141"/>
      <c r="P245" s="97"/>
      <c r="Q245" s="98"/>
      <c r="R245" s="98"/>
      <c r="S245" s="98"/>
      <c r="T245" s="98"/>
      <c r="U245" s="98"/>
      <c r="V245" s="98"/>
      <c r="W245" s="98"/>
      <c r="X245" s="98"/>
      <c r="Y245" s="139"/>
      <c r="AA245" s="96"/>
      <c r="AB245" s="143"/>
      <c r="AC245" s="141"/>
    </row>
    <row r="246" spans="1:29" ht="12.75" customHeight="1">
      <c r="A246" s="95"/>
      <c r="B246" s="96"/>
      <c r="C246" s="96"/>
      <c r="D246" s="140" t="s">
        <v>108</v>
      </c>
      <c r="E246" s="96"/>
      <c r="F246" s="140"/>
      <c r="G246" s="140"/>
      <c r="H246" s="96"/>
      <c r="I246" s="96"/>
      <c r="J246" s="131"/>
      <c r="K246" s="96"/>
      <c r="L246" s="96"/>
      <c r="M246" s="96"/>
      <c r="N246" s="131"/>
      <c r="P246" s="95"/>
      <c r="Q246" s="96"/>
      <c r="R246" s="96"/>
      <c r="S246" s="140" t="s">
        <v>108</v>
      </c>
      <c r="T246" s="96"/>
      <c r="U246" s="140"/>
      <c r="V246" s="140"/>
      <c r="W246" s="96"/>
      <c r="X246" s="96"/>
      <c r="Y246" s="131"/>
      <c r="Z246" s="96"/>
      <c r="AA246" s="96"/>
      <c r="AB246" s="96"/>
      <c r="AC246" s="131"/>
    </row>
    <row r="247" spans="1:29" ht="4.5" customHeight="1">
      <c r="A247" s="135"/>
      <c r="B247" s="138"/>
      <c r="C247" s="138"/>
      <c r="D247" s="138"/>
      <c r="E247" s="138"/>
      <c r="F247" s="138"/>
      <c r="G247" s="138"/>
      <c r="H247" s="138"/>
      <c r="I247" s="138"/>
      <c r="J247" s="139"/>
      <c r="K247" s="138"/>
      <c r="L247" s="138"/>
      <c r="M247" s="138"/>
      <c r="N247" s="139"/>
      <c r="P247" s="135"/>
      <c r="Q247" s="138"/>
      <c r="R247" s="138"/>
      <c r="S247" s="138"/>
      <c r="T247" s="138"/>
      <c r="U247" s="138"/>
      <c r="V247" s="138"/>
      <c r="W247" s="138"/>
      <c r="X247" s="138"/>
      <c r="Y247" s="139"/>
      <c r="Z247" s="138"/>
      <c r="AA247" s="138"/>
      <c r="AB247" s="138"/>
      <c r="AC247" s="139"/>
    </row>
    <row r="248" spans="1:29" ht="9.75" customHeight="1">
      <c r="A248" s="135"/>
      <c r="B248" s="138"/>
      <c r="C248" s="138"/>
      <c r="D248" s="292"/>
      <c r="E248" s="293"/>
      <c r="F248" s="293"/>
      <c r="G248" s="293"/>
      <c r="H248" s="293"/>
      <c r="I248" s="293"/>
      <c r="J248" s="294"/>
      <c r="K248" s="138"/>
      <c r="L248" s="136"/>
      <c r="M248" s="1" t="s">
        <v>106</v>
      </c>
      <c r="N248" s="141"/>
      <c r="P248" s="135"/>
      <c r="Q248" s="138"/>
      <c r="R248" s="138"/>
      <c r="S248" s="292"/>
      <c r="T248" s="293"/>
      <c r="U248" s="293"/>
      <c r="V248" s="293"/>
      <c r="W248" s="293"/>
      <c r="X248" s="293"/>
      <c r="Y248" s="294"/>
      <c r="Z248" s="138"/>
      <c r="AA248" s="136"/>
      <c r="AB248" s="1" t="s">
        <v>106</v>
      </c>
      <c r="AC248" s="141"/>
    </row>
    <row r="249" spans="1:29" ht="4.5" customHeight="1">
      <c r="A249" s="135"/>
      <c r="B249" s="138"/>
      <c r="C249" s="138"/>
      <c r="D249" s="293"/>
      <c r="E249" s="293"/>
      <c r="F249" s="293"/>
      <c r="G249" s="293"/>
      <c r="H249" s="293"/>
      <c r="I249" s="293"/>
      <c r="J249" s="294"/>
      <c r="K249" s="138"/>
      <c r="L249" s="138"/>
      <c r="M249" s="138"/>
      <c r="N249" s="139"/>
      <c r="P249" s="135"/>
      <c r="Q249" s="138"/>
      <c r="R249" s="138"/>
      <c r="S249" s="293"/>
      <c r="T249" s="293"/>
      <c r="U249" s="293"/>
      <c r="V249" s="293"/>
      <c r="W249" s="293"/>
      <c r="X249" s="293"/>
      <c r="Y249" s="294"/>
      <c r="Z249" s="138"/>
      <c r="AA249" s="138"/>
      <c r="AB249" s="138"/>
      <c r="AC249" s="139"/>
    </row>
    <row r="250" spans="1:29" ht="9.75" customHeight="1">
      <c r="A250" s="135"/>
      <c r="B250" s="138"/>
      <c r="C250" s="138"/>
      <c r="D250" s="293"/>
      <c r="E250" s="293"/>
      <c r="F250" s="293"/>
      <c r="G250" s="293"/>
      <c r="H250" s="293"/>
      <c r="I250" s="293"/>
      <c r="J250" s="294"/>
      <c r="K250" s="138"/>
      <c r="L250" s="136"/>
      <c r="M250" s="1" t="s">
        <v>109</v>
      </c>
      <c r="N250" s="141"/>
      <c r="P250" s="135"/>
      <c r="Q250" s="138"/>
      <c r="R250" s="138"/>
      <c r="S250" s="293"/>
      <c r="T250" s="293"/>
      <c r="U250" s="293"/>
      <c r="V250" s="293"/>
      <c r="W250" s="293"/>
      <c r="X250" s="293"/>
      <c r="Y250" s="294"/>
      <c r="Z250" s="138"/>
      <c r="AA250" s="136"/>
      <c r="AB250" s="1" t="s">
        <v>109</v>
      </c>
      <c r="AC250" s="141"/>
    </row>
    <row r="251" spans="1:29" ht="4.5" customHeight="1">
      <c r="A251" s="97"/>
      <c r="B251" s="98"/>
      <c r="C251" s="98"/>
      <c r="D251" s="98"/>
      <c r="E251" s="98"/>
      <c r="F251" s="98"/>
      <c r="G251" s="98"/>
      <c r="H251" s="98"/>
      <c r="I251" s="98"/>
      <c r="J251" s="144"/>
      <c r="K251" s="98"/>
      <c r="L251" s="98"/>
      <c r="M251" s="98"/>
      <c r="N251" s="144"/>
      <c r="P251" s="97"/>
      <c r="Q251" s="98"/>
      <c r="R251" s="98"/>
      <c r="S251" s="98"/>
      <c r="T251" s="98"/>
      <c r="U251" s="98"/>
      <c r="V251" s="98"/>
      <c r="W251" s="98"/>
      <c r="X251" s="98"/>
      <c r="Y251" s="144"/>
      <c r="Z251" s="98"/>
      <c r="AA251" s="98"/>
      <c r="AB251" s="98"/>
      <c r="AC251" s="144"/>
    </row>
    <row r="252" spans="1:29" ht="4.5" customHeight="1">
      <c r="A252" s="138"/>
      <c r="B252" s="138"/>
      <c r="C252" s="138"/>
      <c r="D252" s="138"/>
      <c r="E252" s="138"/>
      <c r="F252" s="138"/>
      <c r="G252" s="138"/>
      <c r="H252" s="138"/>
      <c r="I252" s="138"/>
      <c r="J252" s="138"/>
      <c r="K252" s="138"/>
      <c r="L252" s="138"/>
      <c r="M252" s="138"/>
      <c r="N252" s="138"/>
      <c r="P252" s="138"/>
      <c r="Q252" s="138"/>
      <c r="R252" s="138"/>
      <c r="S252" s="138"/>
      <c r="T252" s="138"/>
      <c r="U252" s="138"/>
      <c r="V252" s="138"/>
      <c r="W252" s="138"/>
      <c r="X252" s="138"/>
      <c r="Y252" s="138"/>
      <c r="Z252" s="138"/>
      <c r="AA252" s="138"/>
      <c r="AB252" s="138"/>
      <c r="AC252" s="138"/>
    </row>
    <row r="253" spans="1:29" ht="12.75" customHeight="1">
      <c r="A253" s="301" t="s">
        <v>111</v>
      </c>
      <c r="B253" s="302"/>
      <c r="C253" s="303"/>
      <c r="D253" s="145" t="s">
        <v>64</v>
      </c>
      <c r="E253" s="146"/>
      <c r="F253" s="146"/>
      <c r="G253" s="146"/>
      <c r="H253" s="146"/>
      <c r="I253" s="146"/>
      <c r="J253" s="146"/>
      <c r="K253" s="146"/>
      <c r="L253" s="146"/>
      <c r="M253" s="146"/>
      <c r="N253" s="147"/>
      <c r="P253" s="301" t="s">
        <v>111</v>
      </c>
      <c r="Q253" s="302"/>
      <c r="R253" s="303"/>
      <c r="S253" s="145" t="s">
        <v>64</v>
      </c>
      <c r="T253" s="146"/>
      <c r="U253" s="146"/>
      <c r="V253" s="146"/>
      <c r="W253" s="146"/>
      <c r="X253" s="146"/>
      <c r="Y253" s="146"/>
      <c r="Z253" s="146"/>
      <c r="AA253" s="146"/>
      <c r="AB253" s="146"/>
      <c r="AC253" s="147"/>
    </row>
    <row r="254" spans="1:29" ht="12.75" customHeight="1">
      <c r="A254" s="304"/>
      <c r="B254" s="305"/>
      <c r="C254" s="306"/>
      <c r="D254" s="148" t="s">
        <v>66</v>
      </c>
      <c r="E254" s="149" t="s">
        <v>67</v>
      </c>
      <c r="F254" s="147"/>
      <c r="G254" s="150" t="s">
        <v>68</v>
      </c>
      <c r="H254" s="149" t="s">
        <v>69</v>
      </c>
      <c r="I254" s="151"/>
      <c r="J254" s="150" t="s">
        <v>70</v>
      </c>
      <c r="K254" s="149" t="s">
        <v>112</v>
      </c>
      <c r="L254" s="146"/>
      <c r="M254" s="147"/>
      <c r="N254" s="150" t="s">
        <v>113</v>
      </c>
      <c r="P254" s="304"/>
      <c r="Q254" s="305"/>
      <c r="R254" s="306"/>
      <c r="S254" s="148" t="s">
        <v>66</v>
      </c>
      <c r="T254" s="149" t="s">
        <v>67</v>
      </c>
      <c r="U254" s="147"/>
      <c r="V254" s="150" t="s">
        <v>68</v>
      </c>
      <c r="W254" s="149" t="s">
        <v>69</v>
      </c>
      <c r="X254" s="151"/>
      <c r="Y254" s="150" t="s">
        <v>70</v>
      </c>
      <c r="Z254" s="149" t="s">
        <v>112</v>
      </c>
      <c r="AA254" s="146"/>
      <c r="AB254" s="147"/>
      <c r="AC254" s="150" t="s">
        <v>113</v>
      </c>
    </row>
    <row r="255" spans="1:29" ht="18" customHeight="1">
      <c r="A255" s="95"/>
      <c r="B255" s="152">
        <v>1</v>
      </c>
      <c r="C255" s="152"/>
      <c r="D255" s="142"/>
      <c r="E255" s="96"/>
      <c r="F255" s="131"/>
      <c r="G255" s="131"/>
      <c r="H255" s="96"/>
      <c r="I255" s="131"/>
      <c r="J255" s="131"/>
      <c r="K255" s="153"/>
      <c r="L255" s="153"/>
      <c r="M255" s="154"/>
      <c r="N255" s="154"/>
      <c r="P255" s="95"/>
      <c r="Q255" s="152">
        <v>1</v>
      </c>
      <c r="R255" s="152"/>
      <c r="S255" s="142"/>
      <c r="T255" s="96"/>
      <c r="U255" s="131"/>
      <c r="V255" s="131"/>
      <c r="W255" s="96"/>
      <c r="X255" s="131"/>
      <c r="Y255" s="131"/>
      <c r="Z255" s="153"/>
      <c r="AA255" s="153"/>
      <c r="AB255" s="154"/>
      <c r="AC255" s="154"/>
    </row>
    <row r="256" spans="1:29" ht="18" customHeight="1">
      <c r="A256" s="155"/>
      <c r="B256" s="156">
        <v>2</v>
      </c>
      <c r="C256" s="156"/>
      <c r="D256" s="136"/>
      <c r="E256" s="63"/>
      <c r="F256" s="157"/>
      <c r="G256" s="157"/>
      <c r="H256" s="63"/>
      <c r="I256" s="157"/>
      <c r="J256" s="157"/>
      <c r="K256" s="158"/>
      <c r="L256" s="158"/>
      <c r="M256" s="159"/>
      <c r="N256" s="159"/>
      <c r="P256" s="155"/>
      <c r="Q256" s="156">
        <v>2</v>
      </c>
      <c r="R256" s="156"/>
      <c r="S256" s="136"/>
      <c r="T256" s="63"/>
      <c r="U256" s="157"/>
      <c r="V256" s="157"/>
      <c r="W256" s="63"/>
      <c r="X256" s="157"/>
      <c r="Y256" s="157"/>
      <c r="Z256" s="158"/>
      <c r="AA256" s="158"/>
      <c r="AB256" s="159"/>
      <c r="AC256" s="159"/>
    </row>
    <row r="257" spans="1:29" ht="9" customHeight="1">
      <c r="A257" s="96"/>
      <c r="B257" s="96"/>
      <c r="C257" s="96"/>
      <c r="D257" s="96"/>
      <c r="E257" s="96"/>
      <c r="F257" s="96"/>
      <c r="G257" s="96"/>
      <c r="H257" s="96"/>
      <c r="I257" s="96"/>
      <c r="J257" s="96"/>
      <c r="K257" s="96"/>
      <c r="L257" s="96"/>
      <c r="M257" s="96"/>
      <c r="N257" s="96"/>
      <c r="P257" s="96"/>
      <c r="Q257" s="96"/>
      <c r="R257" s="96"/>
      <c r="S257" s="96"/>
      <c r="T257" s="96"/>
      <c r="U257" s="96"/>
      <c r="V257" s="96"/>
      <c r="W257" s="96"/>
      <c r="X257" s="96"/>
      <c r="Y257" s="96"/>
      <c r="Z257" s="96"/>
      <c r="AA257" s="96"/>
      <c r="AB257" s="96"/>
      <c r="AC257" s="96"/>
    </row>
    <row r="258" spans="2:29" ht="18" customHeight="1">
      <c r="B258" s="160" t="s">
        <v>114</v>
      </c>
      <c r="D258" s="161"/>
      <c r="E258" s="161"/>
      <c r="F258" s="161"/>
      <c r="G258" s="161"/>
      <c r="I258" s="160" t="s">
        <v>115</v>
      </c>
      <c r="J258" s="161"/>
      <c r="K258" s="162" t="s">
        <v>48</v>
      </c>
      <c r="L258" s="161"/>
      <c r="M258" s="161"/>
      <c r="N258" s="162" t="s">
        <v>116</v>
      </c>
      <c r="Q258" s="160" t="s">
        <v>114</v>
      </c>
      <c r="S258" s="161"/>
      <c r="T258" s="161"/>
      <c r="U258" s="161"/>
      <c r="V258" s="161"/>
      <c r="X258" s="160" t="s">
        <v>115</v>
      </c>
      <c r="Y258" s="161"/>
      <c r="Z258" s="162" t="s">
        <v>48</v>
      </c>
      <c r="AA258" s="161"/>
      <c r="AB258" s="161"/>
      <c r="AC258" s="162" t="s">
        <v>116</v>
      </c>
    </row>
    <row r="259" ht="9.75" customHeight="1"/>
    <row r="260" spans="1:29" ht="9.75" customHeight="1">
      <c r="A260" s="163" t="s">
        <v>117</v>
      </c>
      <c r="B260" s="146"/>
      <c r="C260" s="146"/>
      <c r="D260" s="146"/>
      <c r="E260" s="146"/>
      <c r="F260" s="146"/>
      <c r="G260" s="146"/>
      <c r="H260" s="164" t="s">
        <v>118</v>
      </c>
      <c r="I260" s="146"/>
      <c r="J260" s="146"/>
      <c r="K260" s="146"/>
      <c r="L260" s="146"/>
      <c r="M260" s="146"/>
      <c r="N260" s="147"/>
      <c r="P260" s="163" t="s">
        <v>117</v>
      </c>
      <c r="Q260" s="146"/>
      <c r="R260" s="146"/>
      <c r="S260" s="146"/>
      <c r="T260" s="146"/>
      <c r="U260" s="146"/>
      <c r="V260" s="146"/>
      <c r="W260" s="164" t="s">
        <v>118</v>
      </c>
      <c r="X260" s="146"/>
      <c r="Y260" s="146"/>
      <c r="Z260" s="146"/>
      <c r="AA260" s="146"/>
      <c r="AB260" s="146"/>
      <c r="AC260" s="147"/>
    </row>
    <row r="261" spans="1:29" ht="15.75" customHeight="1">
      <c r="A261" s="165"/>
      <c r="B261" s="298"/>
      <c r="C261" s="299"/>
      <c r="D261" s="299"/>
      <c r="E261" s="299"/>
      <c r="F261" s="299"/>
      <c r="G261" s="300"/>
      <c r="H261" s="166"/>
      <c r="I261" s="138"/>
      <c r="J261" s="138"/>
      <c r="K261" s="138"/>
      <c r="L261" s="138"/>
      <c r="M261" s="138"/>
      <c r="N261" s="139"/>
      <c r="P261" s="165"/>
      <c r="Q261" s="298"/>
      <c r="R261" s="299"/>
      <c r="S261" s="299"/>
      <c r="T261" s="299"/>
      <c r="U261" s="299"/>
      <c r="V261" s="300"/>
      <c r="W261" s="166"/>
      <c r="X261" s="138"/>
      <c r="Y261" s="138"/>
      <c r="Z261" s="138"/>
      <c r="AA261" s="138"/>
      <c r="AB261" s="138"/>
      <c r="AC261" s="139"/>
    </row>
    <row r="262" spans="1:29" ht="9.75" customHeight="1">
      <c r="A262" s="167" t="s">
        <v>119</v>
      </c>
      <c r="B262" s="96"/>
      <c r="C262" s="96"/>
      <c r="D262" s="96"/>
      <c r="E262" s="96"/>
      <c r="F262" s="96"/>
      <c r="G262" s="131"/>
      <c r="H262" s="168" t="s">
        <v>120</v>
      </c>
      <c r="I262" s="63"/>
      <c r="J262" s="157"/>
      <c r="K262" s="63"/>
      <c r="L262" s="169" t="s">
        <v>121</v>
      </c>
      <c r="M262" s="63"/>
      <c r="N262" s="157"/>
      <c r="P262" s="167" t="s">
        <v>119</v>
      </c>
      <c r="Q262" s="96"/>
      <c r="R262" s="96"/>
      <c r="S262" s="96"/>
      <c r="T262" s="96"/>
      <c r="U262" s="96"/>
      <c r="V262" s="131"/>
      <c r="W262" s="168" t="s">
        <v>120</v>
      </c>
      <c r="X262" s="63"/>
      <c r="Y262" s="157"/>
      <c r="Z262" s="63"/>
      <c r="AA262" s="169" t="s">
        <v>121</v>
      </c>
      <c r="AB262" s="63"/>
      <c r="AC262" s="157"/>
    </row>
    <row r="263" spans="1:29" ht="19.5" customHeight="1">
      <c r="A263" s="97"/>
      <c r="B263" s="298"/>
      <c r="C263" s="299"/>
      <c r="D263" s="299"/>
      <c r="E263" s="299"/>
      <c r="F263" s="299"/>
      <c r="G263" s="300"/>
      <c r="H263" s="97"/>
      <c r="I263" s="98"/>
      <c r="J263" s="157"/>
      <c r="K263" s="98"/>
      <c r="L263" s="98"/>
      <c r="M263" s="98"/>
      <c r="N263" s="144"/>
      <c r="P263" s="97"/>
      <c r="Q263" s="298"/>
      <c r="R263" s="299"/>
      <c r="S263" s="299"/>
      <c r="T263" s="299"/>
      <c r="U263" s="299"/>
      <c r="V263" s="300"/>
      <c r="W263" s="97"/>
      <c r="X263" s="98"/>
      <c r="Y263" s="157"/>
      <c r="Z263" s="98"/>
      <c r="AA263" s="98"/>
      <c r="AB263" s="98"/>
      <c r="AC263" s="144"/>
    </row>
    <row r="264" spans="1:29" ht="12.75" customHeight="1">
      <c r="A264" t="str">
        <f>$A$52</f>
        <v>Offenburg</v>
      </c>
      <c r="M264" s="311">
        <f>$M$52</f>
        <v>40677</v>
      </c>
      <c r="N264" s="270"/>
      <c r="P264" t="str">
        <f>$A$52</f>
        <v>Offenburg</v>
      </c>
      <c r="AB264" s="311">
        <f>$M$52</f>
        <v>40677</v>
      </c>
      <c r="AC264" s="270">
        <f>M264</f>
        <v>40677</v>
      </c>
    </row>
    <row r="265" ht="12.75" customHeight="1"/>
    <row r="266" spans="1:29" ht="24" customHeight="1">
      <c r="A266" s="128" t="s">
        <v>132</v>
      </c>
      <c r="B266" s="129"/>
      <c r="C266" s="129"/>
      <c r="D266" s="129"/>
      <c r="E266" s="129"/>
      <c r="F266" s="129"/>
      <c r="G266" s="129"/>
      <c r="H266" s="129"/>
      <c r="I266" s="129"/>
      <c r="J266" s="129"/>
      <c r="K266" s="129"/>
      <c r="L266" s="129"/>
      <c r="M266" s="129"/>
      <c r="N266" s="129"/>
      <c r="P266" s="128" t="str">
        <f>A266</f>
        <v>Schiedrichterzettel - Endrunde 3</v>
      </c>
      <c r="Q266" s="129"/>
      <c r="R266" s="129"/>
      <c r="S266" s="129"/>
      <c r="T266" s="129"/>
      <c r="U266" s="129"/>
      <c r="V266" s="129"/>
      <c r="W266" s="129"/>
      <c r="X266" s="129"/>
      <c r="Y266" s="129"/>
      <c r="Z266" s="129"/>
      <c r="AA266" s="129"/>
      <c r="AB266" s="129"/>
      <c r="AC266" s="129"/>
    </row>
    <row r="267" spans="1:29" ht="15.75" customHeight="1">
      <c r="A267" s="130" t="s">
        <v>97</v>
      </c>
      <c r="B267" s="96"/>
      <c r="C267" s="96"/>
      <c r="D267" s="131"/>
      <c r="E267" s="132" t="s">
        <v>98</v>
      </c>
      <c r="F267" s="96"/>
      <c r="G267" s="131"/>
      <c r="H267" s="130" t="s">
        <v>99</v>
      </c>
      <c r="I267" s="96"/>
      <c r="J267" s="132"/>
      <c r="K267" s="131"/>
      <c r="L267" s="132" t="s">
        <v>100</v>
      </c>
      <c r="M267" s="96"/>
      <c r="N267" s="131"/>
      <c r="P267" s="130" t="s">
        <v>97</v>
      </c>
      <c r="Q267" s="96"/>
      <c r="R267" s="96"/>
      <c r="S267" s="131"/>
      <c r="T267" s="132" t="s">
        <v>98</v>
      </c>
      <c r="U267" s="96"/>
      <c r="V267" s="131"/>
      <c r="W267" s="130" t="s">
        <v>99</v>
      </c>
      <c r="X267" s="96"/>
      <c r="Y267" s="132"/>
      <c r="Z267" s="131"/>
      <c r="AA267" s="132" t="s">
        <v>100</v>
      </c>
      <c r="AB267" s="96"/>
      <c r="AC267" s="131"/>
    </row>
    <row r="268" spans="1:29" ht="18" customHeight="1">
      <c r="A268" s="97"/>
      <c r="B268" s="98"/>
      <c r="C268" s="284">
        <f>$C$3</f>
        <v>40677</v>
      </c>
      <c r="D268" s="281"/>
      <c r="E268" s="98"/>
      <c r="F268" s="280"/>
      <c r="G268" s="281"/>
      <c r="H268" s="282" t="str">
        <f>$H$162</f>
        <v>Gruppe H</v>
      </c>
      <c r="I268" s="283"/>
      <c r="J268" s="283"/>
      <c r="K268" s="281"/>
      <c r="L268" s="282"/>
      <c r="M268" s="283"/>
      <c r="N268" s="281"/>
      <c r="P268" s="97"/>
      <c r="Q268" s="98"/>
      <c r="R268" s="284">
        <f>$C$3</f>
        <v>40677</v>
      </c>
      <c r="S268" s="281"/>
      <c r="T268" s="98"/>
      <c r="U268" s="280"/>
      <c r="V268" s="281"/>
      <c r="W268" s="282" t="str">
        <f>$H$162</f>
        <v>Gruppe H</v>
      </c>
      <c r="X268" s="283"/>
      <c r="Y268" s="283"/>
      <c r="Z268" s="281"/>
      <c r="AA268" s="282"/>
      <c r="AB268" s="283"/>
      <c r="AC268" s="281"/>
    </row>
    <row r="269" spans="1:29" ht="24.75" customHeight="1">
      <c r="A269" s="134"/>
      <c r="B269" s="133" t="str">
        <f>$B$4</f>
        <v>BaWü JG-RLT Top24</v>
      </c>
      <c r="L269" s="295" t="str">
        <f>$L$4</f>
        <v>Jungen U12</v>
      </c>
      <c r="M269" s="295"/>
      <c r="N269" s="295"/>
      <c r="P269" s="134"/>
      <c r="Q269" s="133" t="str">
        <f>$B$4</f>
        <v>BaWü JG-RLT Top24</v>
      </c>
      <c r="AA269" s="295" t="str">
        <f>$L$4</f>
        <v>Jungen U12</v>
      </c>
      <c r="AB269" s="295"/>
      <c r="AC269" s="295"/>
    </row>
    <row r="270" spans="1:29" ht="4.5" customHeight="1">
      <c r="A270" s="95"/>
      <c r="B270" s="96"/>
      <c r="C270" s="96"/>
      <c r="D270" s="96"/>
      <c r="E270" s="96"/>
      <c r="F270" s="96"/>
      <c r="G270" s="96"/>
      <c r="H270" s="96"/>
      <c r="I270" s="96"/>
      <c r="J270" s="96"/>
      <c r="K270" s="96"/>
      <c r="L270" s="96"/>
      <c r="M270" s="96"/>
      <c r="N270" s="131"/>
      <c r="P270" s="95"/>
      <c r="Q270" s="96"/>
      <c r="R270" s="96"/>
      <c r="S270" s="96"/>
      <c r="T270" s="96"/>
      <c r="U270" s="96"/>
      <c r="V270" s="96"/>
      <c r="W270" s="96"/>
      <c r="X270" s="96"/>
      <c r="Y270" s="96"/>
      <c r="Z270" s="96"/>
      <c r="AA270" s="96"/>
      <c r="AB270" s="96"/>
      <c r="AC270" s="131"/>
    </row>
    <row r="271" spans="1:29" ht="9.75" customHeight="1">
      <c r="A271" s="135"/>
      <c r="B271" s="136"/>
      <c r="C271" s="137" t="s">
        <v>101</v>
      </c>
      <c r="D271" s="137"/>
      <c r="E271" s="136"/>
      <c r="F271" s="137" t="s">
        <v>102</v>
      </c>
      <c r="G271" s="137"/>
      <c r="H271" s="136"/>
      <c r="I271" s="137" t="s">
        <v>103</v>
      </c>
      <c r="J271" s="137"/>
      <c r="K271" s="137"/>
      <c r="M271" s="138"/>
      <c r="N271" s="139"/>
      <c r="P271" s="135"/>
      <c r="Q271" s="136"/>
      <c r="R271" s="137" t="s">
        <v>101</v>
      </c>
      <c r="S271" s="137"/>
      <c r="T271" s="136"/>
      <c r="U271" s="137" t="s">
        <v>102</v>
      </c>
      <c r="V271" s="137"/>
      <c r="W271" s="136"/>
      <c r="X271" s="137" t="s">
        <v>103</v>
      </c>
      <c r="Y271" s="137"/>
      <c r="Z271" s="137"/>
      <c r="AB271" s="138"/>
      <c r="AC271" s="139"/>
    </row>
    <row r="272" spans="1:29" ht="4.5" customHeight="1">
      <c r="A272" s="135"/>
      <c r="M272" s="138"/>
      <c r="N272" s="139"/>
      <c r="P272" s="135"/>
      <c r="AB272" s="138"/>
      <c r="AC272" s="139"/>
    </row>
    <row r="273" spans="1:29" ht="12.75" customHeight="1">
      <c r="A273" s="95"/>
      <c r="B273" s="96"/>
      <c r="C273" s="140" t="s">
        <v>104</v>
      </c>
      <c r="D273" s="140" t="s">
        <v>105</v>
      </c>
      <c r="E273" s="96"/>
      <c r="F273" s="140"/>
      <c r="G273" s="140"/>
      <c r="H273" s="96"/>
      <c r="I273" s="96"/>
      <c r="J273" s="131"/>
      <c r="M273" s="138"/>
      <c r="N273" s="139"/>
      <c r="P273" s="95"/>
      <c r="Q273" s="96"/>
      <c r="R273" s="140" t="s">
        <v>104</v>
      </c>
      <c r="S273" s="140" t="s">
        <v>105</v>
      </c>
      <c r="T273" s="96"/>
      <c r="U273" s="140"/>
      <c r="V273" s="140"/>
      <c r="W273" s="96"/>
      <c r="X273" s="96"/>
      <c r="Y273" s="131"/>
      <c r="AB273" s="138"/>
      <c r="AC273" s="139"/>
    </row>
    <row r="274" spans="1:29" ht="4.5" customHeight="1">
      <c r="A274" s="135"/>
      <c r="B274" s="138"/>
      <c r="C274" s="1"/>
      <c r="D274" s="1"/>
      <c r="E274" s="138"/>
      <c r="F274" s="1"/>
      <c r="G274" s="1"/>
      <c r="H274" s="138"/>
      <c r="I274" s="138"/>
      <c r="J274" s="139"/>
      <c r="M274" s="138"/>
      <c r="N274" s="139"/>
      <c r="P274" s="135"/>
      <c r="Q274" s="138"/>
      <c r="R274" s="1"/>
      <c r="S274" s="1"/>
      <c r="T274" s="138"/>
      <c r="U274" s="1"/>
      <c r="V274" s="1"/>
      <c r="W274" s="138"/>
      <c r="X274" s="138"/>
      <c r="Y274" s="139"/>
      <c r="AB274" s="138"/>
      <c r="AC274" s="139"/>
    </row>
    <row r="275" spans="1:29" ht="9.75" customHeight="1">
      <c r="A275" s="135"/>
      <c r="B275" s="138"/>
      <c r="C275" s="287">
        <f>Raster!AN29</f>
        <v>82</v>
      </c>
      <c r="D275" s="289" t="str">
        <f>Raster!AO29</f>
        <v>Stolz, Sven</v>
      </c>
      <c r="E275" s="290"/>
      <c r="F275" s="290"/>
      <c r="G275" s="290"/>
      <c r="H275" s="290"/>
      <c r="I275" s="290"/>
      <c r="J275" s="291"/>
      <c r="L275" s="136"/>
      <c r="M275" s="1" t="s">
        <v>106</v>
      </c>
      <c r="N275" s="141"/>
      <c r="P275" s="135"/>
      <c r="Q275" s="138"/>
      <c r="R275" s="287">
        <f>Raster!AN31</f>
        <v>78</v>
      </c>
      <c r="S275" s="289" t="str">
        <f>Raster!AO31</f>
        <v>Leupolz, Maximilian</v>
      </c>
      <c r="T275" s="290"/>
      <c r="U275" s="290"/>
      <c r="V275" s="290"/>
      <c r="W275" s="290"/>
      <c r="X275" s="290"/>
      <c r="Y275" s="291"/>
      <c r="AA275" s="136"/>
      <c r="AB275" s="1" t="s">
        <v>106</v>
      </c>
      <c r="AC275" s="141"/>
    </row>
    <row r="276" spans="1:29" ht="4.5" customHeight="1">
      <c r="A276" s="135"/>
      <c r="B276" s="138"/>
      <c r="C276" s="288"/>
      <c r="D276" s="290"/>
      <c r="E276" s="290"/>
      <c r="F276" s="290"/>
      <c r="G276" s="290"/>
      <c r="H276" s="290"/>
      <c r="I276" s="290"/>
      <c r="J276" s="291"/>
      <c r="M276" s="138"/>
      <c r="N276" s="139"/>
      <c r="P276" s="135"/>
      <c r="Q276" s="138"/>
      <c r="R276" s="288"/>
      <c r="S276" s="290"/>
      <c r="T276" s="290"/>
      <c r="U276" s="290"/>
      <c r="V276" s="290"/>
      <c r="W276" s="290"/>
      <c r="X276" s="290"/>
      <c r="Y276" s="291"/>
      <c r="AB276" s="138"/>
      <c r="AC276" s="139"/>
    </row>
    <row r="277" spans="1:29" ht="9.75" customHeight="1">
      <c r="A277" s="135"/>
      <c r="B277" s="138"/>
      <c r="C277" s="288"/>
      <c r="D277" s="290"/>
      <c r="E277" s="290"/>
      <c r="F277" s="290"/>
      <c r="G277" s="290"/>
      <c r="H277" s="290"/>
      <c r="I277" s="290"/>
      <c r="J277" s="291"/>
      <c r="L277" s="136"/>
      <c r="M277" s="1" t="s">
        <v>107</v>
      </c>
      <c r="N277" s="141"/>
      <c r="P277" s="135"/>
      <c r="Q277" s="138"/>
      <c r="R277" s="288"/>
      <c r="S277" s="290"/>
      <c r="T277" s="290"/>
      <c r="U277" s="290"/>
      <c r="V277" s="290"/>
      <c r="W277" s="290"/>
      <c r="X277" s="290"/>
      <c r="Y277" s="291"/>
      <c r="AA277" s="136"/>
      <c r="AB277" s="1" t="s">
        <v>107</v>
      </c>
      <c r="AC277" s="141"/>
    </row>
    <row r="278" spans="1:29" ht="4.5" customHeight="1">
      <c r="A278" s="135"/>
      <c r="B278" s="138"/>
      <c r="C278" s="288"/>
      <c r="D278" s="290"/>
      <c r="E278" s="290"/>
      <c r="F278" s="290"/>
      <c r="G278" s="290"/>
      <c r="H278" s="290"/>
      <c r="I278" s="290"/>
      <c r="J278" s="291"/>
      <c r="M278" s="138"/>
      <c r="N278" s="139"/>
      <c r="P278" s="135"/>
      <c r="Q278" s="138"/>
      <c r="R278" s="288"/>
      <c r="S278" s="290"/>
      <c r="T278" s="290"/>
      <c r="U278" s="290"/>
      <c r="V278" s="290"/>
      <c r="W278" s="290"/>
      <c r="X278" s="290"/>
      <c r="Y278" s="291"/>
      <c r="AB278" s="138"/>
      <c r="AC278" s="139"/>
    </row>
    <row r="279" spans="1:29" ht="9.75" customHeight="1">
      <c r="A279" s="135"/>
      <c r="B279" s="138"/>
      <c r="C279" s="288"/>
      <c r="D279" s="290"/>
      <c r="E279" s="290"/>
      <c r="F279" s="290"/>
      <c r="G279" s="290"/>
      <c r="H279" s="290"/>
      <c r="I279" s="290"/>
      <c r="J279" s="291"/>
      <c r="L279" s="142"/>
      <c r="M279" s="1" t="s">
        <v>107</v>
      </c>
      <c r="N279" s="141"/>
      <c r="P279" s="135"/>
      <c r="Q279" s="138"/>
      <c r="R279" s="288"/>
      <c r="S279" s="290"/>
      <c r="T279" s="290"/>
      <c r="U279" s="290"/>
      <c r="V279" s="290"/>
      <c r="W279" s="290"/>
      <c r="X279" s="290"/>
      <c r="Y279" s="291"/>
      <c r="AA279" s="142"/>
      <c r="AB279" s="1" t="s">
        <v>107</v>
      </c>
      <c r="AC279" s="141"/>
    </row>
    <row r="280" spans="1:29" ht="4.5" customHeight="1">
      <c r="A280" s="97"/>
      <c r="B280" s="98"/>
      <c r="C280" s="98"/>
      <c r="D280" s="98"/>
      <c r="E280" s="98"/>
      <c r="F280" s="98"/>
      <c r="G280" s="98"/>
      <c r="H280" s="98"/>
      <c r="I280" s="98"/>
      <c r="J280" s="139"/>
      <c r="L280" s="96"/>
      <c r="M280" s="143"/>
      <c r="N280" s="141"/>
      <c r="P280" s="97"/>
      <c r="Q280" s="98"/>
      <c r="R280" s="98"/>
      <c r="S280" s="98"/>
      <c r="T280" s="98"/>
      <c r="U280" s="98"/>
      <c r="V280" s="98"/>
      <c r="W280" s="98"/>
      <c r="X280" s="98"/>
      <c r="Y280" s="139"/>
      <c r="AA280" s="96"/>
      <c r="AB280" s="143"/>
      <c r="AC280" s="141"/>
    </row>
    <row r="281" spans="1:29" ht="12.75" customHeight="1">
      <c r="A281" s="95"/>
      <c r="B281" s="96"/>
      <c r="C281" s="96"/>
      <c r="D281" s="140" t="s">
        <v>108</v>
      </c>
      <c r="E281" s="96"/>
      <c r="F281" s="140"/>
      <c r="G281" s="140"/>
      <c r="H281" s="96"/>
      <c r="I281" s="96"/>
      <c r="J281" s="131"/>
      <c r="K281" s="96"/>
      <c r="L281" s="96"/>
      <c r="M281" s="96"/>
      <c r="N281" s="131"/>
      <c r="P281" s="95"/>
      <c r="Q281" s="96"/>
      <c r="R281" s="96"/>
      <c r="S281" s="140" t="s">
        <v>108</v>
      </c>
      <c r="T281" s="96"/>
      <c r="U281" s="140"/>
      <c r="V281" s="140"/>
      <c r="W281" s="96"/>
      <c r="X281" s="96"/>
      <c r="Y281" s="131"/>
      <c r="Z281" s="96"/>
      <c r="AA281" s="96"/>
      <c r="AB281" s="96"/>
      <c r="AC281" s="131"/>
    </row>
    <row r="282" spans="1:29" ht="4.5" customHeight="1">
      <c r="A282" s="135"/>
      <c r="B282" s="138"/>
      <c r="C282" s="138"/>
      <c r="D282" s="138"/>
      <c r="E282" s="138"/>
      <c r="F282" s="138"/>
      <c r="G282" s="138"/>
      <c r="H282" s="138"/>
      <c r="I282" s="138"/>
      <c r="J282" s="139"/>
      <c r="K282" s="138"/>
      <c r="L282" s="138"/>
      <c r="M282" s="138"/>
      <c r="N282" s="139"/>
      <c r="P282" s="135"/>
      <c r="Q282" s="138"/>
      <c r="R282" s="138"/>
      <c r="S282" s="138"/>
      <c r="T282" s="138"/>
      <c r="U282" s="138"/>
      <c r="V282" s="138"/>
      <c r="W282" s="138"/>
      <c r="X282" s="138"/>
      <c r="Y282" s="139"/>
      <c r="Z282" s="138"/>
      <c r="AA282" s="138"/>
      <c r="AB282" s="138"/>
      <c r="AC282" s="139"/>
    </row>
    <row r="283" spans="1:29" ht="9.75" customHeight="1">
      <c r="A283" s="135"/>
      <c r="B283" s="138"/>
      <c r="C283" s="138"/>
      <c r="D283" s="292"/>
      <c r="E283" s="293"/>
      <c r="F283" s="293"/>
      <c r="G283" s="293"/>
      <c r="H283" s="293"/>
      <c r="I283" s="293"/>
      <c r="J283" s="294"/>
      <c r="K283" s="138"/>
      <c r="L283" s="136"/>
      <c r="M283" s="1" t="s">
        <v>106</v>
      </c>
      <c r="N283" s="141"/>
      <c r="P283" s="135"/>
      <c r="Q283" s="138"/>
      <c r="R283" s="138"/>
      <c r="S283" s="292"/>
      <c r="T283" s="293"/>
      <c r="U283" s="293"/>
      <c r="V283" s="293"/>
      <c r="W283" s="293"/>
      <c r="X283" s="293"/>
      <c r="Y283" s="294"/>
      <c r="Z283" s="138"/>
      <c r="AA283" s="136"/>
      <c r="AB283" s="1" t="s">
        <v>106</v>
      </c>
      <c r="AC283" s="141"/>
    </row>
    <row r="284" spans="1:29" ht="4.5" customHeight="1">
      <c r="A284" s="135"/>
      <c r="B284" s="138"/>
      <c r="C284" s="138"/>
      <c r="D284" s="293"/>
      <c r="E284" s="293"/>
      <c r="F284" s="293"/>
      <c r="G284" s="293"/>
      <c r="H284" s="293"/>
      <c r="I284" s="293"/>
      <c r="J284" s="294"/>
      <c r="K284" s="138"/>
      <c r="L284" s="138"/>
      <c r="M284" s="138"/>
      <c r="N284" s="139"/>
      <c r="P284" s="135"/>
      <c r="Q284" s="138"/>
      <c r="R284" s="138"/>
      <c r="S284" s="293"/>
      <c r="T284" s="293"/>
      <c r="U284" s="293"/>
      <c r="V284" s="293"/>
      <c r="W284" s="293"/>
      <c r="X284" s="293"/>
      <c r="Y284" s="294"/>
      <c r="Z284" s="138"/>
      <c r="AA284" s="138"/>
      <c r="AB284" s="138"/>
      <c r="AC284" s="139"/>
    </row>
    <row r="285" spans="1:29" ht="9.75" customHeight="1">
      <c r="A285" s="135"/>
      <c r="B285" s="138"/>
      <c r="C285" s="138"/>
      <c r="D285" s="293"/>
      <c r="E285" s="293"/>
      <c r="F285" s="293"/>
      <c r="G285" s="293"/>
      <c r="H285" s="293"/>
      <c r="I285" s="293"/>
      <c r="J285" s="294"/>
      <c r="K285" s="138"/>
      <c r="L285" s="136"/>
      <c r="M285" s="1" t="s">
        <v>109</v>
      </c>
      <c r="N285" s="141"/>
      <c r="P285" s="135"/>
      <c r="Q285" s="138"/>
      <c r="R285" s="138"/>
      <c r="S285" s="293"/>
      <c r="T285" s="293"/>
      <c r="U285" s="293"/>
      <c r="V285" s="293"/>
      <c r="W285" s="293"/>
      <c r="X285" s="293"/>
      <c r="Y285" s="294"/>
      <c r="Z285" s="138"/>
      <c r="AA285" s="136"/>
      <c r="AB285" s="1" t="s">
        <v>109</v>
      </c>
      <c r="AC285" s="141"/>
    </row>
    <row r="286" spans="1:29" ht="4.5" customHeight="1">
      <c r="A286" s="97"/>
      <c r="B286" s="98"/>
      <c r="C286" s="98"/>
      <c r="D286" s="98"/>
      <c r="E286" s="98"/>
      <c r="F286" s="98"/>
      <c r="G286" s="98"/>
      <c r="H286" s="98"/>
      <c r="I286" s="98"/>
      <c r="J286" s="144"/>
      <c r="K286" s="98"/>
      <c r="L286" s="98"/>
      <c r="M286" s="98"/>
      <c r="N286" s="139"/>
      <c r="P286" s="97"/>
      <c r="Q286" s="98"/>
      <c r="R286" s="98"/>
      <c r="S286" s="98"/>
      <c r="T286" s="98"/>
      <c r="U286" s="98"/>
      <c r="V286" s="98"/>
      <c r="W286" s="98"/>
      <c r="X286" s="98"/>
      <c r="Y286" s="144"/>
      <c r="Z286" s="98"/>
      <c r="AA286" s="98"/>
      <c r="AB286" s="98"/>
      <c r="AC286" s="139"/>
    </row>
    <row r="287" spans="13:29" ht="4.5" customHeight="1">
      <c r="M287" s="138"/>
      <c r="N287" s="63"/>
      <c r="AB287" s="138"/>
      <c r="AC287" s="63"/>
    </row>
    <row r="288" spans="1:29" ht="4.5" customHeight="1">
      <c r="A288" s="95"/>
      <c r="B288" s="96"/>
      <c r="C288" s="96"/>
      <c r="D288" s="96"/>
      <c r="E288" s="96"/>
      <c r="F288" s="96"/>
      <c r="G288" s="96"/>
      <c r="H288" s="96"/>
      <c r="I288" s="96"/>
      <c r="J288" s="96"/>
      <c r="K288" s="96"/>
      <c r="L288" s="96"/>
      <c r="M288" s="96"/>
      <c r="N288" s="139"/>
      <c r="P288" s="95"/>
      <c r="Q288" s="96"/>
      <c r="R288" s="96"/>
      <c r="S288" s="96"/>
      <c r="T288" s="96"/>
      <c r="U288" s="96"/>
      <c r="V288" s="96"/>
      <c r="W288" s="96"/>
      <c r="X288" s="96"/>
      <c r="Y288" s="96"/>
      <c r="Z288" s="96"/>
      <c r="AA288" s="96"/>
      <c r="AB288" s="96"/>
      <c r="AC288" s="139"/>
    </row>
    <row r="289" spans="1:29" ht="9.75" customHeight="1">
      <c r="A289" s="135"/>
      <c r="B289" s="136"/>
      <c r="C289" s="137" t="s">
        <v>101</v>
      </c>
      <c r="D289" s="137"/>
      <c r="E289" s="136"/>
      <c r="F289" s="137" t="s">
        <v>102</v>
      </c>
      <c r="G289" s="137"/>
      <c r="H289" s="136"/>
      <c r="I289" s="137" t="s">
        <v>103</v>
      </c>
      <c r="J289" s="137"/>
      <c r="K289" s="137"/>
      <c r="M289" s="138"/>
      <c r="N289" s="139"/>
      <c r="P289" s="135"/>
      <c r="Q289" s="136"/>
      <c r="R289" s="137" t="s">
        <v>101</v>
      </c>
      <c r="S289" s="137"/>
      <c r="T289" s="136"/>
      <c r="U289" s="137" t="s">
        <v>102</v>
      </c>
      <c r="V289" s="137"/>
      <c r="W289" s="136"/>
      <c r="X289" s="137" t="s">
        <v>103</v>
      </c>
      <c r="Y289" s="137"/>
      <c r="Z289" s="137"/>
      <c r="AB289" s="138"/>
      <c r="AC289" s="139"/>
    </row>
    <row r="290" spans="1:29" ht="4.5" customHeight="1">
      <c r="A290" s="135"/>
      <c r="M290" s="138"/>
      <c r="N290" s="139"/>
      <c r="P290" s="135"/>
      <c r="AB290" s="138"/>
      <c r="AC290" s="139"/>
    </row>
    <row r="291" spans="1:29" ht="12.75" customHeight="1">
      <c r="A291" s="95"/>
      <c r="B291" s="96"/>
      <c r="C291" s="140" t="s">
        <v>104</v>
      </c>
      <c r="D291" s="140" t="s">
        <v>110</v>
      </c>
      <c r="E291" s="96"/>
      <c r="F291" s="140"/>
      <c r="G291" s="140"/>
      <c r="H291" s="96"/>
      <c r="I291" s="96"/>
      <c r="J291" s="131"/>
      <c r="M291" s="138"/>
      <c r="N291" s="139"/>
      <c r="P291" s="95"/>
      <c r="Q291" s="96"/>
      <c r="R291" s="140" t="s">
        <v>104</v>
      </c>
      <c r="S291" s="140" t="s">
        <v>110</v>
      </c>
      <c r="T291" s="96"/>
      <c r="U291" s="140"/>
      <c r="V291" s="140"/>
      <c r="W291" s="96"/>
      <c r="X291" s="96"/>
      <c r="Y291" s="131"/>
      <c r="AB291" s="138"/>
      <c r="AC291" s="139"/>
    </row>
    <row r="292" spans="1:29" ht="4.5" customHeight="1">
      <c r="A292" s="135"/>
      <c r="B292" s="138"/>
      <c r="C292" s="1"/>
      <c r="D292" s="1"/>
      <c r="E292" s="138"/>
      <c r="F292" s="1"/>
      <c r="G292" s="1"/>
      <c r="H292" s="138"/>
      <c r="I292" s="138"/>
      <c r="J292" s="139"/>
      <c r="M292" s="138"/>
      <c r="N292" s="139"/>
      <c r="P292" s="135"/>
      <c r="Q292" s="138"/>
      <c r="R292" s="1"/>
      <c r="S292" s="1"/>
      <c r="T292" s="138"/>
      <c r="U292" s="1"/>
      <c r="V292" s="1"/>
      <c r="W292" s="138"/>
      <c r="X292" s="138"/>
      <c r="Y292" s="139"/>
      <c r="AB292" s="138"/>
      <c r="AC292" s="139"/>
    </row>
    <row r="293" spans="1:29" ht="9.75" customHeight="1">
      <c r="A293" s="135"/>
      <c r="B293" s="138"/>
      <c r="C293" s="287">
        <f>Raster!AN30</f>
        <v>90</v>
      </c>
      <c r="D293" s="289" t="str">
        <f>Raster!AO30</f>
        <v>Bäcker, Hannes</v>
      </c>
      <c r="E293" s="290"/>
      <c r="F293" s="290"/>
      <c r="G293" s="290"/>
      <c r="H293" s="290"/>
      <c r="I293" s="290"/>
      <c r="J293" s="291"/>
      <c r="L293" s="136"/>
      <c r="M293" s="1" t="s">
        <v>106</v>
      </c>
      <c r="N293" s="141"/>
      <c r="P293" s="135"/>
      <c r="Q293" s="138"/>
      <c r="R293" s="287">
        <f>Raster!AN32</f>
        <v>93</v>
      </c>
      <c r="S293" s="289" t="str">
        <f>Raster!AO32</f>
        <v>Arnegger, Nico</v>
      </c>
      <c r="T293" s="290"/>
      <c r="U293" s="290"/>
      <c r="V293" s="290"/>
      <c r="W293" s="290"/>
      <c r="X293" s="290"/>
      <c r="Y293" s="291"/>
      <c r="AA293" s="136"/>
      <c r="AB293" s="1" t="s">
        <v>106</v>
      </c>
      <c r="AC293" s="141"/>
    </row>
    <row r="294" spans="1:29" ht="4.5" customHeight="1">
      <c r="A294" s="135"/>
      <c r="B294" s="138"/>
      <c r="C294" s="288"/>
      <c r="D294" s="290"/>
      <c r="E294" s="290"/>
      <c r="F294" s="290"/>
      <c r="G294" s="290"/>
      <c r="H294" s="290"/>
      <c r="I294" s="290"/>
      <c r="J294" s="291"/>
      <c r="M294" s="138"/>
      <c r="N294" s="139"/>
      <c r="P294" s="135"/>
      <c r="Q294" s="138"/>
      <c r="R294" s="288"/>
      <c r="S294" s="290"/>
      <c r="T294" s="290"/>
      <c r="U294" s="290"/>
      <c r="V294" s="290"/>
      <c r="W294" s="290"/>
      <c r="X294" s="290"/>
      <c r="Y294" s="291"/>
      <c r="AB294" s="138"/>
      <c r="AC294" s="139"/>
    </row>
    <row r="295" spans="1:29" ht="9.75" customHeight="1">
      <c r="A295" s="135"/>
      <c r="B295" s="138"/>
      <c r="C295" s="288"/>
      <c r="D295" s="290"/>
      <c r="E295" s="290"/>
      <c r="F295" s="290"/>
      <c r="G295" s="290"/>
      <c r="H295" s="290"/>
      <c r="I295" s="290"/>
      <c r="J295" s="291"/>
      <c r="L295" s="136"/>
      <c r="M295" s="1" t="s">
        <v>107</v>
      </c>
      <c r="N295" s="141"/>
      <c r="P295" s="135"/>
      <c r="Q295" s="138"/>
      <c r="R295" s="288"/>
      <c r="S295" s="290"/>
      <c r="T295" s="290"/>
      <c r="U295" s="290"/>
      <c r="V295" s="290"/>
      <c r="W295" s="290"/>
      <c r="X295" s="290"/>
      <c r="Y295" s="291"/>
      <c r="AA295" s="136"/>
      <c r="AB295" s="1" t="s">
        <v>107</v>
      </c>
      <c r="AC295" s="141"/>
    </row>
    <row r="296" spans="1:29" ht="4.5" customHeight="1">
      <c r="A296" s="135"/>
      <c r="B296" s="138"/>
      <c r="C296" s="288"/>
      <c r="D296" s="290"/>
      <c r="E296" s="290"/>
      <c r="F296" s="290"/>
      <c r="G296" s="290"/>
      <c r="H296" s="290"/>
      <c r="I296" s="290"/>
      <c r="J296" s="291"/>
      <c r="M296" s="138"/>
      <c r="N296" s="139"/>
      <c r="P296" s="135"/>
      <c r="Q296" s="138"/>
      <c r="R296" s="288"/>
      <c r="S296" s="290"/>
      <c r="T296" s="290"/>
      <c r="U296" s="290"/>
      <c r="V296" s="290"/>
      <c r="W296" s="290"/>
      <c r="X296" s="290"/>
      <c r="Y296" s="291"/>
      <c r="AB296" s="138"/>
      <c r="AC296" s="139"/>
    </row>
    <row r="297" spans="1:29" ht="9.75" customHeight="1">
      <c r="A297" s="135"/>
      <c r="B297" s="138"/>
      <c r="C297" s="288"/>
      <c r="D297" s="290"/>
      <c r="E297" s="290"/>
      <c r="F297" s="290"/>
      <c r="G297" s="290"/>
      <c r="H297" s="290"/>
      <c r="I297" s="290"/>
      <c r="J297" s="291"/>
      <c r="L297" s="142"/>
      <c r="M297" s="1" t="s">
        <v>107</v>
      </c>
      <c r="N297" s="141"/>
      <c r="P297" s="135"/>
      <c r="Q297" s="138"/>
      <c r="R297" s="288"/>
      <c r="S297" s="290"/>
      <c r="T297" s="290"/>
      <c r="U297" s="290"/>
      <c r="V297" s="290"/>
      <c r="W297" s="290"/>
      <c r="X297" s="290"/>
      <c r="Y297" s="291"/>
      <c r="AA297" s="142"/>
      <c r="AB297" s="1" t="s">
        <v>107</v>
      </c>
      <c r="AC297" s="141"/>
    </row>
    <row r="298" spans="1:29" ht="4.5" customHeight="1">
      <c r="A298" s="97"/>
      <c r="B298" s="98"/>
      <c r="C298" s="98"/>
      <c r="D298" s="98"/>
      <c r="E298" s="98"/>
      <c r="F298" s="98"/>
      <c r="G298" s="98"/>
      <c r="H298" s="98"/>
      <c r="I298" s="98"/>
      <c r="J298" s="139"/>
      <c r="L298" s="96"/>
      <c r="M298" s="143"/>
      <c r="N298" s="141"/>
      <c r="P298" s="97"/>
      <c r="Q298" s="98"/>
      <c r="R298" s="98"/>
      <c r="S298" s="98"/>
      <c r="T298" s="98"/>
      <c r="U298" s="98"/>
      <c r="V298" s="98"/>
      <c r="W298" s="98"/>
      <c r="X298" s="98"/>
      <c r="Y298" s="139"/>
      <c r="AA298" s="96"/>
      <c r="AB298" s="143"/>
      <c r="AC298" s="141"/>
    </row>
    <row r="299" spans="1:29" ht="12.75" customHeight="1">
      <c r="A299" s="95"/>
      <c r="B299" s="96"/>
      <c r="C299" s="96"/>
      <c r="D299" s="140" t="s">
        <v>108</v>
      </c>
      <c r="E299" s="96"/>
      <c r="F299" s="140"/>
      <c r="G299" s="140"/>
      <c r="H299" s="96"/>
      <c r="I299" s="96"/>
      <c r="J299" s="131"/>
      <c r="K299" s="96"/>
      <c r="L299" s="96"/>
      <c r="M299" s="96"/>
      <c r="N299" s="131"/>
      <c r="P299" s="95"/>
      <c r="Q299" s="96"/>
      <c r="R299" s="96"/>
      <c r="S299" s="140" t="s">
        <v>108</v>
      </c>
      <c r="T299" s="96"/>
      <c r="U299" s="140"/>
      <c r="V299" s="140"/>
      <c r="W299" s="96"/>
      <c r="X299" s="96"/>
      <c r="Y299" s="131"/>
      <c r="Z299" s="96"/>
      <c r="AA299" s="96"/>
      <c r="AB299" s="96"/>
      <c r="AC299" s="131"/>
    </row>
    <row r="300" spans="1:29" ht="4.5" customHeight="1">
      <c r="A300" s="135"/>
      <c r="B300" s="138"/>
      <c r="C300" s="138"/>
      <c r="D300" s="138"/>
      <c r="E300" s="138"/>
      <c r="F300" s="138"/>
      <c r="G300" s="138"/>
      <c r="H300" s="138"/>
      <c r="I300" s="138"/>
      <c r="J300" s="139"/>
      <c r="K300" s="138"/>
      <c r="L300" s="138"/>
      <c r="M300" s="138"/>
      <c r="N300" s="139"/>
      <c r="P300" s="135"/>
      <c r="Q300" s="138"/>
      <c r="R300" s="138"/>
      <c r="S300" s="138"/>
      <c r="T300" s="138"/>
      <c r="U300" s="138"/>
      <c r="V300" s="138"/>
      <c r="W300" s="138"/>
      <c r="X300" s="138"/>
      <c r="Y300" s="139"/>
      <c r="Z300" s="138"/>
      <c r="AA300" s="138"/>
      <c r="AB300" s="138"/>
      <c r="AC300" s="139"/>
    </row>
    <row r="301" spans="1:29" ht="9.75" customHeight="1">
      <c r="A301" s="135"/>
      <c r="B301" s="138"/>
      <c r="C301" s="138"/>
      <c r="D301" s="292"/>
      <c r="E301" s="293"/>
      <c r="F301" s="293"/>
      <c r="G301" s="293"/>
      <c r="H301" s="293"/>
      <c r="I301" s="293"/>
      <c r="J301" s="294"/>
      <c r="K301" s="138"/>
      <c r="L301" s="136"/>
      <c r="M301" s="1" t="s">
        <v>106</v>
      </c>
      <c r="N301" s="141"/>
      <c r="P301" s="135"/>
      <c r="Q301" s="138"/>
      <c r="R301" s="138"/>
      <c r="S301" s="292"/>
      <c r="T301" s="293"/>
      <c r="U301" s="293"/>
      <c r="V301" s="293"/>
      <c r="W301" s="293"/>
      <c r="X301" s="293"/>
      <c r="Y301" s="294"/>
      <c r="Z301" s="138"/>
      <c r="AA301" s="136"/>
      <c r="AB301" s="1" t="s">
        <v>106</v>
      </c>
      <c r="AC301" s="141"/>
    </row>
    <row r="302" spans="1:29" ht="4.5" customHeight="1">
      <c r="A302" s="135"/>
      <c r="B302" s="138"/>
      <c r="C302" s="138"/>
      <c r="D302" s="293"/>
      <c r="E302" s="293"/>
      <c r="F302" s="293"/>
      <c r="G302" s="293"/>
      <c r="H302" s="293"/>
      <c r="I302" s="293"/>
      <c r="J302" s="294"/>
      <c r="K302" s="138"/>
      <c r="L302" s="138"/>
      <c r="M302" s="138"/>
      <c r="N302" s="139"/>
      <c r="P302" s="135"/>
      <c r="Q302" s="138"/>
      <c r="R302" s="138"/>
      <c r="S302" s="293"/>
      <c r="T302" s="293"/>
      <c r="U302" s="293"/>
      <c r="V302" s="293"/>
      <c r="W302" s="293"/>
      <c r="X302" s="293"/>
      <c r="Y302" s="294"/>
      <c r="Z302" s="138"/>
      <c r="AA302" s="138"/>
      <c r="AB302" s="138"/>
      <c r="AC302" s="139"/>
    </row>
    <row r="303" spans="1:29" ht="9.75" customHeight="1">
      <c r="A303" s="135"/>
      <c r="B303" s="138"/>
      <c r="C303" s="138"/>
      <c r="D303" s="293"/>
      <c r="E303" s="293"/>
      <c r="F303" s="293"/>
      <c r="G303" s="293"/>
      <c r="H303" s="293"/>
      <c r="I303" s="293"/>
      <c r="J303" s="294"/>
      <c r="K303" s="138"/>
      <c r="L303" s="136"/>
      <c r="M303" s="1" t="s">
        <v>109</v>
      </c>
      <c r="N303" s="141"/>
      <c r="P303" s="135"/>
      <c r="Q303" s="138"/>
      <c r="R303" s="138"/>
      <c r="S303" s="293"/>
      <c r="T303" s="293"/>
      <c r="U303" s="293"/>
      <c r="V303" s="293"/>
      <c r="W303" s="293"/>
      <c r="X303" s="293"/>
      <c r="Y303" s="294"/>
      <c r="Z303" s="138"/>
      <c r="AA303" s="136"/>
      <c r="AB303" s="1" t="s">
        <v>109</v>
      </c>
      <c r="AC303" s="141"/>
    </row>
    <row r="304" spans="1:29" ht="4.5" customHeight="1">
      <c r="A304" s="97"/>
      <c r="B304" s="98"/>
      <c r="C304" s="98"/>
      <c r="D304" s="98"/>
      <c r="E304" s="98"/>
      <c r="F304" s="98"/>
      <c r="G304" s="98"/>
      <c r="H304" s="98"/>
      <c r="I304" s="98"/>
      <c r="J304" s="144"/>
      <c r="K304" s="98"/>
      <c r="L304" s="98"/>
      <c r="M304" s="98"/>
      <c r="N304" s="144"/>
      <c r="P304" s="97"/>
      <c r="Q304" s="98"/>
      <c r="R304" s="98"/>
      <c r="S304" s="98"/>
      <c r="T304" s="98"/>
      <c r="U304" s="98"/>
      <c r="V304" s="98"/>
      <c r="W304" s="98"/>
      <c r="X304" s="98"/>
      <c r="Y304" s="144"/>
      <c r="Z304" s="98"/>
      <c r="AA304" s="98"/>
      <c r="AB304" s="98"/>
      <c r="AC304" s="144"/>
    </row>
    <row r="305" spans="1:29" ht="4.5" customHeight="1">
      <c r="A305" s="138"/>
      <c r="B305" s="138"/>
      <c r="C305" s="138"/>
      <c r="D305" s="138"/>
      <c r="E305" s="138"/>
      <c r="F305" s="138"/>
      <c r="G305" s="138"/>
      <c r="H305" s="138"/>
      <c r="I305" s="138"/>
      <c r="J305" s="138"/>
      <c r="K305" s="138"/>
      <c r="L305" s="138"/>
      <c r="M305" s="138"/>
      <c r="N305" s="138"/>
      <c r="P305" s="138"/>
      <c r="Q305" s="138"/>
      <c r="R305" s="138"/>
      <c r="S305" s="138"/>
      <c r="T305" s="138"/>
      <c r="U305" s="138"/>
      <c r="V305" s="138"/>
      <c r="W305" s="138"/>
      <c r="X305" s="138"/>
      <c r="Y305" s="138"/>
      <c r="Z305" s="138"/>
      <c r="AA305" s="138"/>
      <c r="AB305" s="138"/>
      <c r="AC305" s="138"/>
    </row>
    <row r="306" spans="1:29" ht="12.75" customHeight="1">
      <c r="A306" s="301" t="s">
        <v>111</v>
      </c>
      <c r="B306" s="302"/>
      <c r="C306" s="303"/>
      <c r="D306" s="145" t="s">
        <v>64</v>
      </c>
      <c r="E306" s="146"/>
      <c r="F306" s="146"/>
      <c r="G306" s="146"/>
      <c r="H306" s="146"/>
      <c r="I306" s="146"/>
      <c r="J306" s="146"/>
      <c r="K306" s="146"/>
      <c r="L306" s="146"/>
      <c r="M306" s="146"/>
      <c r="N306" s="147"/>
      <c r="P306" s="301" t="s">
        <v>111</v>
      </c>
      <c r="Q306" s="302"/>
      <c r="R306" s="303"/>
      <c r="S306" s="145" t="s">
        <v>64</v>
      </c>
      <c r="T306" s="146"/>
      <c r="U306" s="146"/>
      <c r="V306" s="146"/>
      <c r="W306" s="146"/>
      <c r="X306" s="146"/>
      <c r="Y306" s="146"/>
      <c r="Z306" s="146"/>
      <c r="AA306" s="146"/>
      <c r="AB306" s="146"/>
      <c r="AC306" s="147"/>
    </row>
    <row r="307" spans="1:29" ht="12.75" customHeight="1">
      <c r="A307" s="304"/>
      <c r="B307" s="305"/>
      <c r="C307" s="306"/>
      <c r="D307" s="148" t="s">
        <v>66</v>
      </c>
      <c r="E307" s="149" t="s">
        <v>67</v>
      </c>
      <c r="F307" s="147"/>
      <c r="G307" s="150" t="s">
        <v>68</v>
      </c>
      <c r="H307" s="149" t="s">
        <v>69</v>
      </c>
      <c r="I307" s="151"/>
      <c r="J307" s="150" t="s">
        <v>70</v>
      </c>
      <c r="K307" s="149" t="s">
        <v>112</v>
      </c>
      <c r="L307" s="146"/>
      <c r="M307" s="147"/>
      <c r="N307" s="150" t="s">
        <v>113</v>
      </c>
      <c r="P307" s="304"/>
      <c r="Q307" s="305"/>
      <c r="R307" s="306"/>
      <c r="S307" s="148" t="s">
        <v>66</v>
      </c>
      <c r="T307" s="149" t="s">
        <v>67</v>
      </c>
      <c r="U307" s="147"/>
      <c r="V307" s="150" t="s">
        <v>68</v>
      </c>
      <c r="W307" s="149" t="s">
        <v>69</v>
      </c>
      <c r="X307" s="151"/>
      <c r="Y307" s="150" t="s">
        <v>70</v>
      </c>
      <c r="Z307" s="149" t="s">
        <v>112</v>
      </c>
      <c r="AA307" s="146"/>
      <c r="AB307" s="147"/>
      <c r="AC307" s="150" t="s">
        <v>113</v>
      </c>
    </row>
    <row r="308" spans="1:29" ht="18" customHeight="1">
      <c r="A308" s="95"/>
      <c r="B308" s="152">
        <v>1</v>
      </c>
      <c r="C308" s="152"/>
      <c r="D308" s="142"/>
      <c r="E308" s="96"/>
      <c r="F308" s="131"/>
      <c r="G308" s="131"/>
      <c r="H308" s="96"/>
      <c r="I308" s="131"/>
      <c r="J308" s="131"/>
      <c r="K308" s="153"/>
      <c r="L308" s="153"/>
      <c r="M308" s="154"/>
      <c r="N308" s="154"/>
      <c r="P308" s="95"/>
      <c r="Q308" s="152">
        <v>1</v>
      </c>
      <c r="R308" s="152"/>
      <c r="S308" s="142"/>
      <c r="T308" s="96"/>
      <c r="U308" s="131"/>
      <c r="V308" s="131"/>
      <c r="W308" s="96"/>
      <c r="X308" s="131"/>
      <c r="Y308" s="131"/>
      <c r="Z308" s="153"/>
      <c r="AA308" s="153"/>
      <c r="AB308" s="154"/>
      <c r="AC308" s="154"/>
    </row>
    <row r="309" spans="1:29" ht="18" customHeight="1">
      <c r="A309" s="155"/>
      <c r="B309" s="156">
        <v>2</v>
      </c>
      <c r="C309" s="156"/>
      <c r="D309" s="136"/>
      <c r="E309" s="63"/>
      <c r="F309" s="157"/>
      <c r="G309" s="157"/>
      <c r="H309" s="63"/>
      <c r="I309" s="157"/>
      <c r="J309" s="157"/>
      <c r="K309" s="158"/>
      <c r="L309" s="158"/>
      <c r="M309" s="159"/>
      <c r="N309" s="159"/>
      <c r="P309" s="155"/>
      <c r="Q309" s="156">
        <v>2</v>
      </c>
      <c r="R309" s="156"/>
      <c r="S309" s="136"/>
      <c r="T309" s="63"/>
      <c r="U309" s="157"/>
      <c r="V309" s="157"/>
      <c r="W309" s="63"/>
      <c r="X309" s="157"/>
      <c r="Y309" s="157"/>
      <c r="Z309" s="158"/>
      <c r="AA309" s="158"/>
      <c r="AB309" s="159"/>
      <c r="AC309" s="159"/>
    </row>
    <row r="310" spans="1:29" ht="9" customHeight="1">
      <c r="A310" s="96"/>
      <c r="B310" s="96"/>
      <c r="C310" s="96"/>
      <c r="D310" s="96"/>
      <c r="E310" s="96"/>
      <c r="F310" s="96"/>
      <c r="G310" s="96"/>
      <c r="H310" s="96"/>
      <c r="I310" s="96"/>
      <c r="J310" s="96"/>
      <c r="K310" s="96"/>
      <c r="L310" s="96"/>
      <c r="M310" s="96"/>
      <c r="N310" s="96"/>
      <c r="P310" s="96"/>
      <c r="Q310" s="96"/>
      <c r="R310" s="96"/>
      <c r="S310" s="96"/>
      <c r="T310" s="96"/>
      <c r="U310" s="96"/>
      <c r="V310" s="96"/>
      <c r="W310" s="96"/>
      <c r="X310" s="96"/>
      <c r="Y310" s="96"/>
      <c r="Z310" s="96"/>
      <c r="AA310" s="96"/>
      <c r="AB310" s="96"/>
      <c r="AC310" s="96"/>
    </row>
    <row r="311" spans="2:29" ht="18" customHeight="1">
      <c r="B311" s="160" t="s">
        <v>114</v>
      </c>
      <c r="D311" s="161"/>
      <c r="E311" s="161"/>
      <c r="F311" s="161"/>
      <c r="G311" s="161"/>
      <c r="I311" s="160" t="s">
        <v>115</v>
      </c>
      <c r="J311" s="161"/>
      <c r="K311" s="162" t="s">
        <v>48</v>
      </c>
      <c r="L311" s="161"/>
      <c r="M311" s="161"/>
      <c r="N311" s="162" t="s">
        <v>116</v>
      </c>
      <c r="Q311" s="160" t="s">
        <v>114</v>
      </c>
      <c r="S311" s="161"/>
      <c r="T311" s="161"/>
      <c r="U311" s="161"/>
      <c r="V311" s="161"/>
      <c r="X311" s="160" t="s">
        <v>115</v>
      </c>
      <c r="Y311" s="161"/>
      <c r="Z311" s="162" t="s">
        <v>48</v>
      </c>
      <c r="AA311" s="161"/>
      <c r="AB311" s="161"/>
      <c r="AC311" s="162" t="s">
        <v>116</v>
      </c>
    </row>
    <row r="312" ht="9.75" customHeight="1"/>
    <row r="313" spans="1:29" ht="9.75" customHeight="1">
      <c r="A313" s="163" t="s">
        <v>117</v>
      </c>
      <c r="B313" s="146"/>
      <c r="C313" s="146"/>
      <c r="D313" s="146"/>
      <c r="E313" s="146"/>
      <c r="F313" s="146"/>
      <c r="G313" s="146"/>
      <c r="H313" s="164" t="s">
        <v>118</v>
      </c>
      <c r="I313" s="146"/>
      <c r="J313" s="146"/>
      <c r="K313" s="146"/>
      <c r="L313" s="146"/>
      <c r="M313" s="146"/>
      <c r="N313" s="147"/>
      <c r="P313" s="163" t="s">
        <v>117</v>
      </c>
      <c r="Q313" s="146"/>
      <c r="R313" s="146"/>
      <c r="S313" s="146"/>
      <c r="T313" s="146"/>
      <c r="U313" s="146"/>
      <c r="V313" s="146"/>
      <c r="W313" s="164" t="s">
        <v>118</v>
      </c>
      <c r="X313" s="146"/>
      <c r="Y313" s="146"/>
      <c r="Z313" s="146"/>
      <c r="AA313" s="146"/>
      <c r="AB313" s="146"/>
      <c r="AC313" s="147"/>
    </row>
    <row r="314" spans="1:29" ht="15.75" customHeight="1">
      <c r="A314" s="165"/>
      <c r="B314" s="298"/>
      <c r="C314" s="299"/>
      <c r="D314" s="299"/>
      <c r="E314" s="299"/>
      <c r="F314" s="299"/>
      <c r="G314" s="300"/>
      <c r="H314" s="166"/>
      <c r="I314" s="138"/>
      <c r="J314" s="138"/>
      <c r="K314" s="138"/>
      <c r="L314" s="138"/>
      <c r="M314" s="138"/>
      <c r="N314" s="139"/>
      <c r="P314" s="165"/>
      <c r="Q314" s="298"/>
      <c r="R314" s="299"/>
      <c r="S314" s="299"/>
      <c r="T314" s="299"/>
      <c r="U314" s="299"/>
      <c r="V314" s="300"/>
      <c r="W314" s="166"/>
      <c r="X314" s="138"/>
      <c r="Y314" s="138"/>
      <c r="Z314" s="138"/>
      <c r="AA314" s="138"/>
      <c r="AB314" s="138"/>
      <c r="AC314" s="139"/>
    </row>
    <row r="315" spans="1:29" ht="9.75" customHeight="1">
      <c r="A315" s="167" t="s">
        <v>119</v>
      </c>
      <c r="B315" s="96"/>
      <c r="C315" s="96"/>
      <c r="D315" s="96"/>
      <c r="E315" s="96"/>
      <c r="F315" s="96"/>
      <c r="G315" s="131"/>
      <c r="H315" s="168" t="s">
        <v>120</v>
      </c>
      <c r="I315" s="63"/>
      <c r="J315" s="157"/>
      <c r="K315" s="63"/>
      <c r="L315" s="169" t="s">
        <v>121</v>
      </c>
      <c r="M315" s="63"/>
      <c r="N315" s="157"/>
      <c r="P315" s="167" t="s">
        <v>119</v>
      </c>
      <c r="Q315" s="96"/>
      <c r="R315" s="96"/>
      <c r="S315" s="96"/>
      <c r="T315" s="96"/>
      <c r="U315" s="96"/>
      <c r="V315" s="131"/>
      <c r="W315" s="168" t="s">
        <v>120</v>
      </c>
      <c r="X315" s="63"/>
      <c r="Y315" s="157"/>
      <c r="Z315" s="63"/>
      <c r="AA315" s="169" t="s">
        <v>121</v>
      </c>
      <c r="AB315" s="63"/>
      <c r="AC315" s="157"/>
    </row>
    <row r="316" spans="1:29" ht="19.5" customHeight="1">
      <c r="A316" s="97"/>
      <c r="B316" s="298"/>
      <c r="C316" s="299"/>
      <c r="D316" s="299"/>
      <c r="E316" s="299"/>
      <c r="F316" s="299"/>
      <c r="G316" s="300"/>
      <c r="H316" s="97"/>
      <c r="I316" s="98"/>
      <c r="J316" s="157"/>
      <c r="K316" s="98"/>
      <c r="L316" s="98"/>
      <c r="M316" s="98"/>
      <c r="N316" s="144"/>
      <c r="P316" s="97"/>
      <c r="Q316" s="298"/>
      <c r="R316" s="299"/>
      <c r="S316" s="299"/>
      <c r="T316" s="299"/>
      <c r="U316" s="299"/>
      <c r="V316" s="300"/>
      <c r="W316" s="97"/>
      <c r="X316" s="98"/>
      <c r="Y316" s="157"/>
      <c r="Z316" s="98"/>
      <c r="AA316" s="98"/>
      <c r="AB316" s="98"/>
      <c r="AC316" s="144"/>
    </row>
    <row r="317" spans="1:29" ht="12.75" customHeight="1">
      <c r="A317" t="str">
        <f>$A$52</f>
        <v>Offenburg</v>
      </c>
      <c r="M317" s="311">
        <f>$M$52</f>
        <v>40677</v>
      </c>
      <c r="N317" s="270"/>
      <c r="P317" t="str">
        <f>$A$52</f>
        <v>Offenburg</v>
      </c>
      <c r="AB317" s="311">
        <f>$M$52</f>
        <v>40677</v>
      </c>
      <c r="AC317" s="270">
        <f>M317</f>
        <v>40677</v>
      </c>
    </row>
  </sheetData>
  <sheetProtection/>
  <mergeCells count="180">
    <mergeCell ref="L4:N4"/>
    <mergeCell ref="D18:J20"/>
    <mergeCell ref="C3:D3"/>
    <mergeCell ref="F3:G3"/>
    <mergeCell ref="L3:N3"/>
    <mergeCell ref="B51:G51"/>
    <mergeCell ref="A41:C42"/>
    <mergeCell ref="B49:G49"/>
    <mergeCell ref="H3:K3"/>
    <mergeCell ref="D36:J38"/>
    <mergeCell ref="C10:C14"/>
    <mergeCell ref="D10:J14"/>
    <mergeCell ref="C28:C32"/>
    <mergeCell ref="D28:J32"/>
    <mergeCell ref="S10:Y14"/>
    <mergeCell ref="AA3:AC3"/>
    <mergeCell ref="R10:R14"/>
    <mergeCell ref="R28:R32"/>
    <mergeCell ref="S28:Y32"/>
    <mergeCell ref="W3:Z3"/>
    <mergeCell ref="AA4:AC4"/>
    <mergeCell ref="R3:S3"/>
    <mergeCell ref="U3:V3"/>
    <mergeCell ref="S18:Y20"/>
    <mergeCell ref="W56:Z56"/>
    <mergeCell ref="AA56:AC56"/>
    <mergeCell ref="L56:N56"/>
    <mergeCell ref="R56:S56"/>
    <mergeCell ref="U56:V56"/>
    <mergeCell ref="M52:N52"/>
    <mergeCell ref="AB52:AC52"/>
    <mergeCell ref="S36:Y38"/>
    <mergeCell ref="P41:R42"/>
    <mergeCell ref="Q49:V49"/>
    <mergeCell ref="Q51:V51"/>
    <mergeCell ref="AA57:AC57"/>
    <mergeCell ref="C63:C67"/>
    <mergeCell ref="D63:J67"/>
    <mergeCell ref="R63:R67"/>
    <mergeCell ref="S63:Y67"/>
    <mergeCell ref="L57:N57"/>
    <mergeCell ref="H56:K56"/>
    <mergeCell ref="C81:C85"/>
    <mergeCell ref="D81:J85"/>
    <mergeCell ref="C56:D56"/>
    <mergeCell ref="F56:G56"/>
    <mergeCell ref="Q102:V102"/>
    <mergeCell ref="D71:J73"/>
    <mergeCell ref="S71:Y73"/>
    <mergeCell ref="R81:R85"/>
    <mergeCell ref="S81:Y85"/>
    <mergeCell ref="D89:J91"/>
    <mergeCell ref="S89:Y91"/>
    <mergeCell ref="P94:R95"/>
    <mergeCell ref="B102:G102"/>
    <mergeCell ref="A94:C95"/>
    <mergeCell ref="B104:G104"/>
    <mergeCell ref="Q104:V104"/>
    <mergeCell ref="AA110:AC110"/>
    <mergeCell ref="W109:Z109"/>
    <mergeCell ref="AA109:AC109"/>
    <mergeCell ref="M105:N105"/>
    <mergeCell ref="AB105:AC105"/>
    <mergeCell ref="D142:J144"/>
    <mergeCell ref="S142:Y144"/>
    <mergeCell ref="H109:K109"/>
    <mergeCell ref="L109:N109"/>
    <mergeCell ref="R109:S109"/>
    <mergeCell ref="U109:V109"/>
    <mergeCell ref="L110:N110"/>
    <mergeCell ref="C109:D109"/>
    <mergeCell ref="F109:G109"/>
    <mergeCell ref="C116:C120"/>
    <mergeCell ref="D116:J120"/>
    <mergeCell ref="R116:R120"/>
    <mergeCell ref="S116:Y120"/>
    <mergeCell ref="D124:J126"/>
    <mergeCell ref="S124:Y126"/>
    <mergeCell ref="C134:C138"/>
    <mergeCell ref="D134:J138"/>
    <mergeCell ref="R134:R138"/>
    <mergeCell ref="S134:Y138"/>
    <mergeCell ref="AB158:AC158"/>
    <mergeCell ref="B155:G155"/>
    <mergeCell ref="Q155:V155"/>
    <mergeCell ref="B157:G157"/>
    <mergeCell ref="Q157:V157"/>
    <mergeCell ref="AA162:AC162"/>
    <mergeCell ref="H162:K162"/>
    <mergeCell ref="L162:N162"/>
    <mergeCell ref="R162:S162"/>
    <mergeCell ref="U162:V162"/>
    <mergeCell ref="A147:C148"/>
    <mergeCell ref="P147:R148"/>
    <mergeCell ref="M158:N158"/>
    <mergeCell ref="W162:Z162"/>
    <mergeCell ref="C162:D162"/>
    <mergeCell ref="F162:G162"/>
    <mergeCell ref="L163:N163"/>
    <mergeCell ref="AA163:AC163"/>
    <mergeCell ref="B208:G208"/>
    <mergeCell ref="Q208:V208"/>
    <mergeCell ref="C169:C173"/>
    <mergeCell ref="D169:J173"/>
    <mergeCell ref="R169:R173"/>
    <mergeCell ref="S169:Y173"/>
    <mergeCell ref="A200:C201"/>
    <mergeCell ref="P200:R201"/>
    <mergeCell ref="D177:J179"/>
    <mergeCell ref="S177:Y179"/>
    <mergeCell ref="R187:R191"/>
    <mergeCell ref="S187:Y191"/>
    <mergeCell ref="AA216:AC216"/>
    <mergeCell ref="W215:Z215"/>
    <mergeCell ref="AA215:AC215"/>
    <mergeCell ref="M211:N211"/>
    <mergeCell ref="AB211:AC211"/>
    <mergeCell ref="C187:C191"/>
    <mergeCell ref="D187:J191"/>
    <mergeCell ref="B210:G210"/>
    <mergeCell ref="Q210:V210"/>
    <mergeCell ref="D195:J197"/>
    <mergeCell ref="S195:Y197"/>
    <mergeCell ref="D248:J250"/>
    <mergeCell ref="S248:Y250"/>
    <mergeCell ref="H215:K215"/>
    <mergeCell ref="L215:N215"/>
    <mergeCell ref="R215:S215"/>
    <mergeCell ref="U215:V215"/>
    <mergeCell ref="L216:N216"/>
    <mergeCell ref="C215:D215"/>
    <mergeCell ref="F215:G215"/>
    <mergeCell ref="C222:C226"/>
    <mergeCell ref="D222:J226"/>
    <mergeCell ref="R222:R226"/>
    <mergeCell ref="S222:Y226"/>
    <mergeCell ref="D230:J232"/>
    <mergeCell ref="S230:Y232"/>
    <mergeCell ref="C240:C244"/>
    <mergeCell ref="D240:J244"/>
    <mergeCell ref="R240:R244"/>
    <mergeCell ref="S240:Y244"/>
    <mergeCell ref="AB264:AC264"/>
    <mergeCell ref="B261:G261"/>
    <mergeCell ref="Q261:V261"/>
    <mergeCell ref="B263:G263"/>
    <mergeCell ref="Q263:V263"/>
    <mergeCell ref="A253:C254"/>
    <mergeCell ref="P253:R254"/>
    <mergeCell ref="M264:N264"/>
    <mergeCell ref="H268:K268"/>
    <mergeCell ref="L268:N268"/>
    <mergeCell ref="R268:S268"/>
    <mergeCell ref="C268:D268"/>
    <mergeCell ref="F268:G268"/>
    <mergeCell ref="A306:C307"/>
    <mergeCell ref="P306:R307"/>
    <mergeCell ref="D283:J285"/>
    <mergeCell ref="S283:Y285"/>
    <mergeCell ref="C293:C297"/>
    <mergeCell ref="D293:J297"/>
    <mergeCell ref="R293:R297"/>
    <mergeCell ref="S293:Y297"/>
    <mergeCell ref="D301:J303"/>
    <mergeCell ref="S301:Y303"/>
    <mergeCell ref="L269:N269"/>
    <mergeCell ref="AA269:AC269"/>
    <mergeCell ref="W268:Z268"/>
    <mergeCell ref="AA268:AC268"/>
    <mergeCell ref="U268:V268"/>
    <mergeCell ref="M317:N317"/>
    <mergeCell ref="AB317:AC317"/>
    <mergeCell ref="B314:G314"/>
    <mergeCell ref="Q314:V314"/>
    <mergeCell ref="B316:G316"/>
    <mergeCell ref="Q316:V316"/>
    <mergeCell ref="C275:C279"/>
    <mergeCell ref="D275:J279"/>
    <mergeCell ref="R275:R279"/>
    <mergeCell ref="S275:Y279"/>
  </mergeCells>
  <printOptions/>
  <pageMargins left="0.5905511811023623" right="0.5905511811023623" top="0.5118110236220472" bottom="0.5118110236220472" header="0.5118110236220472" footer="0.5118110236220472"/>
  <pageSetup horizontalDpi="600" verticalDpi="600" orientation="landscape" paperSize="9" scale="97" r:id="rId1"/>
</worksheet>
</file>

<file path=xl/worksheets/sheet17.xml><?xml version="1.0" encoding="utf-8"?>
<worksheet xmlns="http://schemas.openxmlformats.org/spreadsheetml/2006/main" xmlns:r="http://schemas.openxmlformats.org/officeDocument/2006/relationships">
  <dimension ref="A1:AC211"/>
  <sheetViews>
    <sheetView showGridLines="0" zoomScale="75" zoomScaleNormal="75" zoomScalePageLayoutView="0" workbookViewId="0" topLeftCell="A91">
      <selection activeCell="S10" sqref="S10:Y14"/>
    </sheetView>
  </sheetViews>
  <sheetFormatPr defaultColWidth="11.421875" defaultRowHeight="12.75"/>
  <cols>
    <col min="1" max="1" width="0.85546875" style="0" customWidth="1"/>
    <col min="2" max="2" width="1.7109375" style="0" customWidth="1"/>
    <col min="3" max="3" width="7.8515625" style="0" customWidth="1"/>
    <col min="4" max="4" width="7.140625" style="0" customWidth="1"/>
    <col min="5" max="5" width="1.7109375" style="0" customWidth="1"/>
    <col min="6" max="6" width="5.421875" style="0" customWidth="1"/>
    <col min="7" max="7" width="7.00390625" style="0" customWidth="1"/>
    <col min="8" max="8" width="1.7109375" style="0" customWidth="1"/>
    <col min="9" max="9" width="5.28125" style="0" customWidth="1"/>
    <col min="10" max="10" width="7.28125" style="0" customWidth="1"/>
    <col min="11" max="11" width="0.85546875" style="0" customWidth="1"/>
    <col min="12" max="12" width="1.7109375" style="0" customWidth="1"/>
    <col min="13" max="13" width="4.7109375" style="0" customWidth="1"/>
    <col min="14" max="14" width="7.28125" style="0" customWidth="1"/>
    <col min="15" max="15" width="13.7109375" style="0" customWidth="1"/>
    <col min="16" max="16" width="0.85546875" style="0" customWidth="1"/>
    <col min="17" max="17" width="1.7109375" style="0" customWidth="1"/>
    <col min="18" max="18" width="7.8515625" style="0" customWidth="1"/>
    <col min="19" max="19" width="7.140625" style="0" customWidth="1"/>
    <col min="20" max="20" width="1.7109375" style="0" customWidth="1"/>
    <col min="21" max="21" width="5.421875" style="0" customWidth="1"/>
    <col min="22" max="22" width="7.00390625" style="0" customWidth="1"/>
    <col min="23" max="23" width="1.7109375" style="0" customWidth="1"/>
    <col min="24" max="24" width="5.28125" style="0" customWidth="1"/>
    <col min="25" max="25" width="7.28125" style="0" customWidth="1"/>
    <col min="26" max="26" width="0.85546875" style="0" customWidth="1"/>
    <col min="27" max="27" width="1.7109375" style="0" customWidth="1"/>
    <col min="28" max="28" width="4.7109375" style="0" customWidth="1"/>
    <col min="29" max="29" width="7.28125" style="0" customWidth="1"/>
    <col min="30" max="30" width="1.28515625" style="0" customWidth="1"/>
  </cols>
  <sheetData>
    <row r="1" spans="1:29" ht="24" customHeight="1">
      <c r="A1" s="128" t="s">
        <v>134</v>
      </c>
      <c r="B1" s="129"/>
      <c r="C1" s="129"/>
      <c r="D1" s="129"/>
      <c r="E1" s="129"/>
      <c r="F1" s="129"/>
      <c r="G1" s="129"/>
      <c r="H1" s="129"/>
      <c r="I1" s="129"/>
      <c r="J1" s="129"/>
      <c r="K1" s="129"/>
      <c r="L1" s="129"/>
      <c r="M1" s="129"/>
      <c r="N1" s="129"/>
      <c r="P1" s="128" t="str">
        <f>A1</f>
        <v>Schiedsrichterzettel - Finalrunde</v>
      </c>
      <c r="Q1" s="129"/>
      <c r="R1" s="129"/>
      <c r="S1" s="129"/>
      <c r="T1" s="129"/>
      <c r="U1" s="129"/>
      <c r="V1" s="129"/>
      <c r="W1" s="129"/>
      <c r="X1" s="129"/>
      <c r="Y1" s="129"/>
      <c r="Z1" s="129"/>
      <c r="AA1" s="129"/>
      <c r="AB1" s="129"/>
      <c r="AC1" s="129"/>
    </row>
    <row r="2" spans="1:29" ht="15.75">
      <c r="A2" s="130" t="s">
        <v>97</v>
      </c>
      <c r="B2" s="96"/>
      <c r="C2" s="96"/>
      <c r="D2" s="131"/>
      <c r="E2" s="132" t="s">
        <v>98</v>
      </c>
      <c r="F2" s="96"/>
      <c r="G2" s="131"/>
      <c r="H2" s="130" t="s">
        <v>99</v>
      </c>
      <c r="I2" s="96"/>
      <c r="J2" s="132"/>
      <c r="K2" s="131"/>
      <c r="L2" s="132" t="s">
        <v>100</v>
      </c>
      <c r="M2" s="96"/>
      <c r="N2" s="131"/>
      <c r="P2" s="130" t="s">
        <v>97</v>
      </c>
      <c r="Q2" s="96"/>
      <c r="R2" s="96"/>
      <c r="S2" s="131"/>
      <c r="T2" s="132" t="s">
        <v>98</v>
      </c>
      <c r="U2" s="96"/>
      <c r="V2" s="131"/>
      <c r="W2" s="130" t="s">
        <v>99</v>
      </c>
      <c r="X2" s="96"/>
      <c r="Y2" s="132"/>
      <c r="Z2" s="131"/>
      <c r="AA2" s="132" t="s">
        <v>100</v>
      </c>
      <c r="AB2" s="96"/>
      <c r="AC2" s="131"/>
    </row>
    <row r="3" spans="1:29" ht="18" customHeight="1">
      <c r="A3" s="97"/>
      <c r="B3" s="98"/>
      <c r="C3" s="284">
        <f>'SR Gr. A'!C3:D3</f>
        <v>40677</v>
      </c>
      <c r="D3" s="281"/>
      <c r="E3" s="98"/>
      <c r="F3" s="280"/>
      <c r="G3" s="281"/>
      <c r="H3" s="282" t="s">
        <v>88</v>
      </c>
      <c r="I3" s="283"/>
      <c r="J3" s="283"/>
      <c r="K3" s="281"/>
      <c r="L3" s="282"/>
      <c r="M3" s="283"/>
      <c r="N3" s="281"/>
      <c r="P3" s="97"/>
      <c r="Q3" s="98"/>
      <c r="R3" s="284">
        <f>$C$3</f>
        <v>40677</v>
      </c>
      <c r="S3" s="281"/>
      <c r="T3" s="98"/>
      <c r="U3" s="280"/>
      <c r="V3" s="281"/>
      <c r="W3" s="282" t="s">
        <v>14</v>
      </c>
      <c r="X3" s="283"/>
      <c r="Y3" s="283"/>
      <c r="Z3" s="281"/>
      <c r="AA3" s="282"/>
      <c r="AB3" s="283"/>
      <c r="AC3" s="281"/>
    </row>
    <row r="4" spans="1:29" ht="24.75" customHeight="1">
      <c r="A4" s="133"/>
      <c r="B4" s="133" t="str">
        <f>'SR Gr. A'!B4</f>
        <v>BaWü JG-RLT Top24</v>
      </c>
      <c r="L4" s="295" t="str">
        <f>Raster!D3</f>
        <v>Jungen U12</v>
      </c>
      <c r="M4" s="295"/>
      <c r="N4" s="295"/>
      <c r="P4" s="134"/>
      <c r="Q4" s="133" t="str">
        <f>$B$4</f>
        <v>BaWü JG-RLT Top24</v>
      </c>
      <c r="AA4" s="295" t="str">
        <f>$L$4</f>
        <v>Jungen U12</v>
      </c>
      <c r="AB4" s="295"/>
      <c r="AC4" s="295"/>
    </row>
    <row r="5" spans="1:29" ht="4.5" customHeight="1">
      <c r="A5" s="95"/>
      <c r="B5" s="96"/>
      <c r="C5" s="96"/>
      <c r="D5" s="96"/>
      <c r="E5" s="96"/>
      <c r="F5" s="96"/>
      <c r="G5" s="96"/>
      <c r="H5" s="96"/>
      <c r="I5" s="96"/>
      <c r="J5" s="96"/>
      <c r="K5" s="96"/>
      <c r="L5" s="96"/>
      <c r="M5" s="96"/>
      <c r="N5" s="131"/>
      <c r="P5" s="95"/>
      <c r="Q5" s="96"/>
      <c r="R5" s="96"/>
      <c r="S5" s="96"/>
      <c r="T5" s="96"/>
      <c r="U5" s="96"/>
      <c r="V5" s="96"/>
      <c r="W5" s="96"/>
      <c r="X5" s="96"/>
      <c r="Y5" s="96"/>
      <c r="Z5" s="96"/>
      <c r="AA5" s="96"/>
      <c r="AB5" s="96"/>
      <c r="AC5" s="131"/>
    </row>
    <row r="6" spans="1:29" ht="9.75" customHeight="1">
      <c r="A6" s="135"/>
      <c r="B6" s="136"/>
      <c r="C6" s="137" t="s">
        <v>101</v>
      </c>
      <c r="D6" s="137"/>
      <c r="E6" s="136"/>
      <c r="F6" s="137" t="s">
        <v>102</v>
      </c>
      <c r="G6" s="137"/>
      <c r="H6" s="136"/>
      <c r="I6" s="137" t="s">
        <v>103</v>
      </c>
      <c r="J6" s="137"/>
      <c r="K6" s="137"/>
      <c r="M6" s="138"/>
      <c r="N6" s="139"/>
      <c r="P6" s="135"/>
      <c r="Q6" s="136"/>
      <c r="R6" s="137" t="s">
        <v>101</v>
      </c>
      <c r="S6" s="137"/>
      <c r="T6" s="136"/>
      <c r="U6" s="137" t="s">
        <v>102</v>
      </c>
      <c r="V6" s="137"/>
      <c r="W6" s="136"/>
      <c r="X6" s="137" t="s">
        <v>103</v>
      </c>
      <c r="Y6" s="137"/>
      <c r="Z6" s="137"/>
      <c r="AB6" s="138"/>
      <c r="AC6" s="139"/>
    </row>
    <row r="7" spans="1:29" ht="4.5" customHeight="1">
      <c r="A7" s="135"/>
      <c r="M7" s="138"/>
      <c r="N7" s="139"/>
      <c r="P7" s="135"/>
      <c r="AB7" s="138"/>
      <c r="AC7" s="139"/>
    </row>
    <row r="8" spans="1:29" ht="12.75">
      <c r="A8" s="95"/>
      <c r="B8" s="96"/>
      <c r="C8" s="140" t="s">
        <v>104</v>
      </c>
      <c r="D8" s="140" t="s">
        <v>105</v>
      </c>
      <c r="E8" s="96"/>
      <c r="F8" s="140"/>
      <c r="G8" s="140"/>
      <c r="H8" s="96"/>
      <c r="I8" s="96"/>
      <c r="J8" s="131"/>
      <c r="M8" s="138"/>
      <c r="N8" s="139"/>
      <c r="P8" s="95"/>
      <c r="Q8" s="96"/>
      <c r="R8" s="140" t="s">
        <v>104</v>
      </c>
      <c r="S8" s="140" t="s">
        <v>105</v>
      </c>
      <c r="T8" s="96"/>
      <c r="U8" s="140"/>
      <c r="V8" s="140"/>
      <c r="W8" s="96"/>
      <c r="X8" s="96"/>
      <c r="Y8" s="131"/>
      <c r="AB8" s="138"/>
      <c r="AC8" s="139"/>
    </row>
    <row r="9" spans="1:29" ht="4.5" customHeight="1">
      <c r="A9" s="135"/>
      <c r="B9" s="138"/>
      <c r="C9" s="1"/>
      <c r="D9" s="1"/>
      <c r="E9" s="138"/>
      <c r="F9" s="1"/>
      <c r="G9" s="1"/>
      <c r="H9" s="138"/>
      <c r="I9" s="138"/>
      <c r="J9" s="139"/>
      <c r="M9" s="138"/>
      <c r="N9" s="139"/>
      <c r="P9" s="135"/>
      <c r="Q9" s="138"/>
      <c r="R9" s="1"/>
      <c r="S9" s="1"/>
      <c r="T9" s="138"/>
      <c r="U9" s="1"/>
      <c r="V9" s="1"/>
      <c r="W9" s="138"/>
      <c r="X9" s="138"/>
      <c r="Y9" s="139"/>
      <c r="AB9" s="138"/>
      <c r="AC9" s="139"/>
    </row>
    <row r="10" spans="1:29" ht="9.75" customHeight="1">
      <c r="A10" s="135"/>
      <c r="B10" s="138"/>
      <c r="C10" s="316">
        <f>Raster!BS6</f>
        <v>73</v>
      </c>
      <c r="D10" s="289" t="str">
        <f>Raster!BT6</f>
        <v>Eise, Tom</v>
      </c>
      <c r="E10" s="290"/>
      <c r="F10" s="290"/>
      <c r="G10" s="290"/>
      <c r="H10" s="290"/>
      <c r="I10" s="290"/>
      <c r="J10" s="291"/>
      <c r="L10" s="136"/>
      <c r="M10" s="1" t="s">
        <v>106</v>
      </c>
      <c r="N10" s="141"/>
      <c r="P10" s="135"/>
      <c r="Q10" s="138"/>
      <c r="R10" s="316">
        <f>Raster!BS9</f>
        <v>86</v>
      </c>
      <c r="S10" s="289" t="str">
        <f>Raster!BT9</f>
        <v>Kälberer, Chris</v>
      </c>
      <c r="T10" s="290"/>
      <c r="U10" s="290"/>
      <c r="V10" s="290"/>
      <c r="W10" s="290"/>
      <c r="X10" s="290"/>
      <c r="Y10" s="291"/>
      <c r="AA10" s="136"/>
      <c r="AB10" s="1" t="s">
        <v>106</v>
      </c>
      <c r="AC10" s="141"/>
    </row>
    <row r="11" spans="1:29" ht="4.5" customHeight="1">
      <c r="A11" s="135"/>
      <c r="B11" s="138"/>
      <c r="C11" s="288"/>
      <c r="D11" s="290"/>
      <c r="E11" s="290"/>
      <c r="F11" s="290"/>
      <c r="G11" s="290"/>
      <c r="H11" s="290"/>
      <c r="I11" s="290"/>
      <c r="J11" s="291"/>
      <c r="M11" s="138"/>
      <c r="N11" s="139"/>
      <c r="P11" s="135"/>
      <c r="Q11" s="138"/>
      <c r="R11" s="288"/>
      <c r="S11" s="290"/>
      <c r="T11" s="290"/>
      <c r="U11" s="290"/>
      <c r="V11" s="290"/>
      <c r="W11" s="290"/>
      <c r="X11" s="290"/>
      <c r="Y11" s="291"/>
      <c r="AB11" s="138"/>
      <c r="AC11" s="139"/>
    </row>
    <row r="12" spans="1:29" ht="9.75" customHeight="1">
      <c r="A12" s="135"/>
      <c r="B12" s="138"/>
      <c r="C12" s="288"/>
      <c r="D12" s="290"/>
      <c r="E12" s="290"/>
      <c r="F12" s="290"/>
      <c r="G12" s="290"/>
      <c r="H12" s="290"/>
      <c r="I12" s="290"/>
      <c r="J12" s="291"/>
      <c r="L12" s="136"/>
      <c r="M12" s="1" t="s">
        <v>107</v>
      </c>
      <c r="N12" s="141"/>
      <c r="P12" s="135"/>
      <c r="Q12" s="138"/>
      <c r="R12" s="288"/>
      <c r="S12" s="290"/>
      <c r="T12" s="290"/>
      <c r="U12" s="290"/>
      <c r="V12" s="290"/>
      <c r="W12" s="290"/>
      <c r="X12" s="290"/>
      <c r="Y12" s="291"/>
      <c r="AA12" s="136"/>
      <c r="AB12" s="1" t="s">
        <v>107</v>
      </c>
      <c r="AC12" s="141"/>
    </row>
    <row r="13" spans="1:29" ht="4.5" customHeight="1">
      <c r="A13" s="135"/>
      <c r="B13" s="138"/>
      <c r="C13" s="288"/>
      <c r="D13" s="290"/>
      <c r="E13" s="290"/>
      <c r="F13" s="290"/>
      <c r="G13" s="290"/>
      <c r="H13" s="290"/>
      <c r="I13" s="290"/>
      <c r="J13" s="291"/>
      <c r="M13" s="138"/>
      <c r="N13" s="139"/>
      <c r="P13" s="135"/>
      <c r="Q13" s="138"/>
      <c r="R13" s="288"/>
      <c r="S13" s="290"/>
      <c r="T13" s="290"/>
      <c r="U13" s="290"/>
      <c r="V13" s="290"/>
      <c r="W13" s="290"/>
      <c r="X13" s="290"/>
      <c r="Y13" s="291"/>
      <c r="AB13" s="138"/>
      <c r="AC13" s="139"/>
    </row>
    <row r="14" spans="1:29" ht="9.75" customHeight="1">
      <c r="A14" s="135"/>
      <c r="B14" s="138"/>
      <c r="C14" s="288"/>
      <c r="D14" s="290"/>
      <c r="E14" s="290"/>
      <c r="F14" s="290"/>
      <c r="G14" s="290"/>
      <c r="H14" s="290"/>
      <c r="I14" s="290"/>
      <c r="J14" s="291"/>
      <c r="L14" s="142"/>
      <c r="M14" s="1" t="s">
        <v>107</v>
      </c>
      <c r="N14" s="141"/>
      <c r="P14" s="135"/>
      <c r="Q14" s="138"/>
      <c r="R14" s="288"/>
      <c r="S14" s="290"/>
      <c r="T14" s="290"/>
      <c r="U14" s="290"/>
      <c r="V14" s="290"/>
      <c r="W14" s="290"/>
      <c r="X14" s="290"/>
      <c r="Y14" s="291"/>
      <c r="AA14" s="142"/>
      <c r="AB14" s="1" t="s">
        <v>107</v>
      </c>
      <c r="AC14" s="141"/>
    </row>
    <row r="15" spans="1:29" ht="4.5" customHeight="1">
      <c r="A15" s="97"/>
      <c r="B15" s="98"/>
      <c r="C15" s="98"/>
      <c r="D15" s="98"/>
      <c r="E15" s="98"/>
      <c r="F15" s="98"/>
      <c r="G15" s="98"/>
      <c r="H15" s="98"/>
      <c r="I15" s="98"/>
      <c r="J15" s="139"/>
      <c r="L15" s="96"/>
      <c r="M15" s="143"/>
      <c r="N15" s="141"/>
      <c r="P15" s="97"/>
      <c r="Q15" s="98"/>
      <c r="R15" s="98"/>
      <c r="S15" s="98"/>
      <c r="T15" s="98"/>
      <c r="U15" s="98"/>
      <c r="V15" s="98"/>
      <c r="W15" s="98"/>
      <c r="X15" s="98"/>
      <c r="Y15" s="139"/>
      <c r="AA15" s="96"/>
      <c r="AB15" s="143"/>
      <c r="AC15" s="141"/>
    </row>
    <row r="16" spans="1:29" ht="12.75">
      <c r="A16" s="95"/>
      <c r="B16" s="96"/>
      <c r="C16" s="96"/>
      <c r="D16" s="140" t="s">
        <v>108</v>
      </c>
      <c r="E16" s="96"/>
      <c r="F16" s="140"/>
      <c r="G16" s="140"/>
      <c r="H16" s="96"/>
      <c r="I16" s="96"/>
      <c r="J16" s="131"/>
      <c r="K16" s="96"/>
      <c r="L16" s="96"/>
      <c r="M16" s="96"/>
      <c r="N16" s="131"/>
      <c r="P16" s="95"/>
      <c r="Q16" s="96"/>
      <c r="R16" s="96"/>
      <c r="S16" s="140" t="s">
        <v>108</v>
      </c>
      <c r="T16" s="96"/>
      <c r="U16" s="140"/>
      <c r="V16" s="140"/>
      <c r="W16" s="96"/>
      <c r="X16" s="96"/>
      <c r="Y16" s="131"/>
      <c r="Z16" s="96"/>
      <c r="AA16" s="96"/>
      <c r="AB16" s="96"/>
      <c r="AC16" s="131"/>
    </row>
    <row r="17" spans="1:29" ht="4.5" customHeight="1">
      <c r="A17" s="135"/>
      <c r="B17" s="138"/>
      <c r="C17" s="138"/>
      <c r="D17" s="138"/>
      <c r="E17" s="138"/>
      <c r="F17" s="138"/>
      <c r="G17" s="138"/>
      <c r="H17" s="138"/>
      <c r="I17" s="138"/>
      <c r="J17" s="139"/>
      <c r="K17" s="138"/>
      <c r="L17" s="138"/>
      <c r="M17" s="138"/>
      <c r="N17" s="139"/>
      <c r="P17" s="135"/>
      <c r="Q17" s="138"/>
      <c r="R17" s="138"/>
      <c r="S17" s="138"/>
      <c r="T17" s="138"/>
      <c r="U17" s="138"/>
      <c r="V17" s="138"/>
      <c r="W17" s="138"/>
      <c r="X17" s="138"/>
      <c r="Y17" s="139"/>
      <c r="Z17" s="138"/>
      <c r="AA17" s="138"/>
      <c r="AB17" s="138"/>
      <c r="AC17" s="139"/>
    </row>
    <row r="18" spans="1:29" ht="9.75" customHeight="1">
      <c r="A18" s="135"/>
      <c r="B18" s="138"/>
      <c r="C18" s="138"/>
      <c r="D18" s="292"/>
      <c r="E18" s="293"/>
      <c r="F18" s="293"/>
      <c r="G18" s="293"/>
      <c r="H18" s="293"/>
      <c r="I18" s="293"/>
      <c r="J18" s="294"/>
      <c r="K18" s="138"/>
      <c r="L18" s="136"/>
      <c r="M18" s="1" t="s">
        <v>106</v>
      </c>
      <c r="N18" s="141"/>
      <c r="P18" s="135"/>
      <c r="Q18" s="138"/>
      <c r="R18" s="138"/>
      <c r="S18" s="292"/>
      <c r="T18" s="293"/>
      <c r="U18" s="293"/>
      <c r="V18" s="293"/>
      <c r="W18" s="293"/>
      <c r="X18" s="293"/>
      <c r="Y18" s="294"/>
      <c r="Z18" s="138"/>
      <c r="AA18" s="136"/>
      <c r="AB18" s="1" t="s">
        <v>106</v>
      </c>
      <c r="AC18" s="141"/>
    </row>
    <row r="19" spans="1:29" ht="4.5" customHeight="1">
      <c r="A19" s="135"/>
      <c r="B19" s="138"/>
      <c r="C19" s="138"/>
      <c r="D19" s="293"/>
      <c r="E19" s="293"/>
      <c r="F19" s="293"/>
      <c r="G19" s="293"/>
      <c r="H19" s="293"/>
      <c r="I19" s="293"/>
      <c r="J19" s="294"/>
      <c r="K19" s="138"/>
      <c r="L19" s="138"/>
      <c r="M19" s="138"/>
      <c r="N19" s="139"/>
      <c r="P19" s="135"/>
      <c r="Q19" s="138"/>
      <c r="R19" s="138"/>
      <c r="S19" s="293"/>
      <c r="T19" s="293"/>
      <c r="U19" s="293"/>
      <c r="V19" s="293"/>
      <c r="W19" s="293"/>
      <c r="X19" s="293"/>
      <c r="Y19" s="294"/>
      <c r="Z19" s="138"/>
      <c r="AA19" s="138"/>
      <c r="AB19" s="138"/>
      <c r="AC19" s="139"/>
    </row>
    <row r="20" spans="1:29" ht="9.75" customHeight="1">
      <c r="A20" s="135"/>
      <c r="B20" s="138"/>
      <c r="C20" s="138"/>
      <c r="D20" s="293"/>
      <c r="E20" s="293"/>
      <c r="F20" s="293"/>
      <c r="G20" s="293"/>
      <c r="H20" s="293"/>
      <c r="I20" s="293"/>
      <c r="J20" s="294"/>
      <c r="K20" s="138"/>
      <c r="L20" s="136"/>
      <c r="M20" s="1" t="s">
        <v>109</v>
      </c>
      <c r="N20" s="141"/>
      <c r="P20" s="135"/>
      <c r="Q20" s="138"/>
      <c r="R20" s="138"/>
      <c r="S20" s="293"/>
      <c r="T20" s="293"/>
      <c r="U20" s="293"/>
      <c r="V20" s="293"/>
      <c r="W20" s="293"/>
      <c r="X20" s="293"/>
      <c r="Y20" s="294"/>
      <c r="Z20" s="138"/>
      <c r="AA20" s="136"/>
      <c r="AB20" s="1" t="s">
        <v>109</v>
      </c>
      <c r="AC20" s="141"/>
    </row>
    <row r="21" spans="1:29" ht="4.5" customHeight="1">
      <c r="A21" s="97"/>
      <c r="B21" s="98"/>
      <c r="C21" s="98"/>
      <c r="D21" s="98"/>
      <c r="E21" s="98"/>
      <c r="F21" s="98"/>
      <c r="G21" s="98"/>
      <c r="H21" s="98"/>
      <c r="I21" s="98"/>
      <c r="J21" s="144"/>
      <c r="K21" s="98"/>
      <c r="L21" s="98"/>
      <c r="M21" s="98"/>
      <c r="N21" s="139"/>
      <c r="P21" s="97"/>
      <c r="Q21" s="98"/>
      <c r="R21" s="98"/>
      <c r="S21" s="98"/>
      <c r="T21" s="98"/>
      <c r="U21" s="98"/>
      <c r="V21" s="98"/>
      <c r="W21" s="98"/>
      <c r="X21" s="98"/>
      <c r="Y21" s="144"/>
      <c r="Z21" s="98"/>
      <c r="AA21" s="98"/>
      <c r="AB21" s="98"/>
      <c r="AC21" s="139"/>
    </row>
    <row r="22" spans="13:29" ht="4.5" customHeight="1">
      <c r="M22" s="138"/>
      <c r="N22" s="63"/>
      <c r="AB22" s="138"/>
      <c r="AC22" s="63"/>
    </row>
    <row r="23" spans="1:29" ht="4.5" customHeight="1">
      <c r="A23" s="95"/>
      <c r="B23" s="96"/>
      <c r="C23" s="96"/>
      <c r="D23" s="96"/>
      <c r="E23" s="96"/>
      <c r="F23" s="96"/>
      <c r="G23" s="96"/>
      <c r="H23" s="96"/>
      <c r="I23" s="96"/>
      <c r="J23" s="96"/>
      <c r="K23" s="96"/>
      <c r="L23" s="96"/>
      <c r="M23" s="96"/>
      <c r="N23" s="139"/>
      <c r="P23" s="95"/>
      <c r="Q23" s="96"/>
      <c r="R23" s="96"/>
      <c r="S23" s="96"/>
      <c r="T23" s="96"/>
      <c r="U23" s="96"/>
      <c r="V23" s="96"/>
      <c r="W23" s="96"/>
      <c r="X23" s="96"/>
      <c r="Y23" s="96"/>
      <c r="Z23" s="96"/>
      <c r="AA23" s="96"/>
      <c r="AB23" s="96"/>
      <c r="AC23" s="139"/>
    </row>
    <row r="24" spans="1:29" ht="9.75" customHeight="1">
      <c r="A24" s="135"/>
      <c r="B24" s="136"/>
      <c r="C24" s="137" t="s">
        <v>101</v>
      </c>
      <c r="D24" s="137"/>
      <c r="E24" s="136"/>
      <c r="F24" s="137" t="s">
        <v>102</v>
      </c>
      <c r="G24" s="137"/>
      <c r="H24" s="136"/>
      <c r="I24" s="137" t="s">
        <v>103</v>
      </c>
      <c r="J24" s="137"/>
      <c r="K24" s="137"/>
      <c r="M24" s="138"/>
      <c r="N24" s="139"/>
      <c r="P24" s="135"/>
      <c r="Q24" s="136"/>
      <c r="R24" s="137" t="s">
        <v>101</v>
      </c>
      <c r="S24" s="137"/>
      <c r="T24" s="136"/>
      <c r="U24" s="137" t="s">
        <v>102</v>
      </c>
      <c r="V24" s="137"/>
      <c r="W24" s="136"/>
      <c r="X24" s="137" t="s">
        <v>103</v>
      </c>
      <c r="Y24" s="137"/>
      <c r="Z24" s="137"/>
      <c r="AB24" s="138"/>
      <c r="AC24" s="139"/>
    </row>
    <row r="25" spans="1:29" ht="4.5" customHeight="1">
      <c r="A25" s="135"/>
      <c r="M25" s="138"/>
      <c r="N25" s="139"/>
      <c r="P25" s="135"/>
      <c r="AB25" s="138"/>
      <c r="AC25" s="139"/>
    </row>
    <row r="26" spans="1:29" ht="12.75" customHeight="1">
      <c r="A26" s="95"/>
      <c r="B26" s="96"/>
      <c r="C26" s="140" t="s">
        <v>104</v>
      </c>
      <c r="D26" s="140" t="s">
        <v>110</v>
      </c>
      <c r="E26" s="96"/>
      <c r="F26" s="140"/>
      <c r="G26" s="140"/>
      <c r="H26" s="96"/>
      <c r="I26" s="96"/>
      <c r="J26" s="131"/>
      <c r="M26" s="138"/>
      <c r="N26" s="139"/>
      <c r="P26" s="95"/>
      <c r="Q26" s="96"/>
      <c r="R26" s="140" t="s">
        <v>104</v>
      </c>
      <c r="S26" s="140" t="s">
        <v>110</v>
      </c>
      <c r="T26" s="96"/>
      <c r="U26" s="140"/>
      <c r="V26" s="140"/>
      <c r="W26" s="96"/>
      <c r="X26" s="96"/>
      <c r="Y26" s="131"/>
      <c r="AB26" s="138"/>
      <c r="AC26" s="139"/>
    </row>
    <row r="27" spans="1:29" ht="4.5" customHeight="1">
      <c r="A27" s="135"/>
      <c r="B27" s="138"/>
      <c r="C27" s="1"/>
      <c r="D27" s="1"/>
      <c r="E27" s="138"/>
      <c r="F27" s="1"/>
      <c r="G27" s="1"/>
      <c r="H27" s="138"/>
      <c r="I27" s="138"/>
      <c r="J27" s="139"/>
      <c r="M27" s="138"/>
      <c r="N27" s="139"/>
      <c r="P27" s="135"/>
      <c r="Q27" s="138"/>
      <c r="R27" s="1"/>
      <c r="S27" s="1"/>
      <c r="T27" s="138"/>
      <c r="U27" s="1"/>
      <c r="V27" s="1"/>
      <c r="W27" s="138"/>
      <c r="X27" s="138"/>
      <c r="Y27" s="139"/>
      <c r="AB27" s="138"/>
      <c r="AC27" s="139"/>
    </row>
    <row r="28" spans="1:29" ht="9.75" customHeight="1">
      <c r="A28" s="135"/>
      <c r="B28" s="138"/>
      <c r="C28" s="287">
        <f>Raster!BS8</f>
        <v>79</v>
      </c>
      <c r="D28" s="289" t="str">
        <f>Raster!BT8</f>
        <v>Spitz, Marco </v>
      </c>
      <c r="E28" s="290"/>
      <c r="F28" s="290"/>
      <c r="G28" s="290"/>
      <c r="H28" s="290"/>
      <c r="I28" s="290"/>
      <c r="J28" s="291"/>
      <c r="L28" s="136"/>
      <c r="M28" s="1" t="s">
        <v>106</v>
      </c>
      <c r="N28" s="141"/>
      <c r="P28" s="135"/>
      <c r="Q28" s="138"/>
      <c r="R28" s="287">
        <f>Raster!BS11</f>
        <v>76</v>
      </c>
      <c r="S28" s="289" t="str">
        <f>Raster!BT11</f>
        <v>Pickan, Mika</v>
      </c>
      <c r="T28" s="290"/>
      <c r="U28" s="290"/>
      <c r="V28" s="290"/>
      <c r="W28" s="290"/>
      <c r="X28" s="290"/>
      <c r="Y28" s="291"/>
      <c r="AA28" s="136"/>
      <c r="AB28" s="1" t="s">
        <v>106</v>
      </c>
      <c r="AC28" s="141"/>
    </row>
    <row r="29" spans="1:29" ht="4.5" customHeight="1">
      <c r="A29" s="135"/>
      <c r="B29" s="138"/>
      <c r="C29" s="288"/>
      <c r="D29" s="290"/>
      <c r="E29" s="290"/>
      <c r="F29" s="290"/>
      <c r="G29" s="290"/>
      <c r="H29" s="290"/>
      <c r="I29" s="290"/>
      <c r="J29" s="291"/>
      <c r="M29" s="138"/>
      <c r="N29" s="139"/>
      <c r="P29" s="135"/>
      <c r="Q29" s="138"/>
      <c r="R29" s="288"/>
      <c r="S29" s="290"/>
      <c r="T29" s="290"/>
      <c r="U29" s="290"/>
      <c r="V29" s="290"/>
      <c r="W29" s="290"/>
      <c r="X29" s="290"/>
      <c r="Y29" s="291"/>
      <c r="AB29" s="138"/>
      <c r="AC29" s="139"/>
    </row>
    <row r="30" spans="1:29" ht="9.75" customHeight="1">
      <c r="A30" s="135"/>
      <c r="B30" s="138"/>
      <c r="C30" s="288"/>
      <c r="D30" s="290"/>
      <c r="E30" s="290"/>
      <c r="F30" s="290"/>
      <c r="G30" s="290"/>
      <c r="H30" s="290"/>
      <c r="I30" s="290"/>
      <c r="J30" s="291"/>
      <c r="L30" s="136"/>
      <c r="M30" s="1" t="s">
        <v>107</v>
      </c>
      <c r="N30" s="141"/>
      <c r="P30" s="135"/>
      <c r="Q30" s="138"/>
      <c r="R30" s="288"/>
      <c r="S30" s="290"/>
      <c r="T30" s="290"/>
      <c r="U30" s="290"/>
      <c r="V30" s="290"/>
      <c r="W30" s="290"/>
      <c r="X30" s="290"/>
      <c r="Y30" s="291"/>
      <c r="AA30" s="136"/>
      <c r="AB30" s="1" t="s">
        <v>107</v>
      </c>
      <c r="AC30" s="141"/>
    </row>
    <row r="31" spans="1:29" ht="4.5" customHeight="1">
      <c r="A31" s="135"/>
      <c r="B31" s="138"/>
      <c r="C31" s="288"/>
      <c r="D31" s="290"/>
      <c r="E31" s="290"/>
      <c r="F31" s="290"/>
      <c r="G31" s="290"/>
      <c r="H31" s="290"/>
      <c r="I31" s="290"/>
      <c r="J31" s="291"/>
      <c r="M31" s="138"/>
      <c r="N31" s="139"/>
      <c r="P31" s="135"/>
      <c r="Q31" s="138"/>
      <c r="R31" s="288"/>
      <c r="S31" s="290"/>
      <c r="T31" s="290"/>
      <c r="U31" s="290"/>
      <c r="V31" s="290"/>
      <c r="W31" s="290"/>
      <c r="X31" s="290"/>
      <c r="Y31" s="291"/>
      <c r="AB31" s="138"/>
      <c r="AC31" s="139"/>
    </row>
    <row r="32" spans="1:29" ht="9.75" customHeight="1">
      <c r="A32" s="135"/>
      <c r="B32" s="138"/>
      <c r="C32" s="288"/>
      <c r="D32" s="290"/>
      <c r="E32" s="290"/>
      <c r="F32" s="290"/>
      <c r="G32" s="290"/>
      <c r="H32" s="290"/>
      <c r="I32" s="290"/>
      <c r="J32" s="291"/>
      <c r="L32" s="142"/>
      <c r="M32" s="1" t="s">
        <v>107</v>
      </c>
      <c r="N32" s="141"/>
      <c r="P32" s="135"/>
      <c r="Q32" s="138"/>
      <c r="R32" s="288"/>
      <c r="S32" s="290"/>
      <c r="T32" s="290"/>
      <c r="U32" s="290"/>
      <c r="V32" s="290"/>
      <c r="W32" s="290"/>
      <c r="X32" s="290"/>
      <c r="Y32" s="291"/>
      <c r="AA32" s="142"/>
      <c r="AB32" s="1" t="s">
        <v>107</v>
      </c>
      <c r="AC32" s="141"/>
    </row>
    <row r="33" spans="1:29" ht="4.5" customHeight="1">
      <c r="A33" s="97"/>
      <c r="B33" s="98"/>
      <c r="C33" s="98"/>
      <c r="D33" s="98"/>
      <c r="E33" s="98"/>
      <c r="F33" s="98"/>
      <c r="G33" s="98"/>
      <c r="H33" s="98"/>
      <c r="I33" s="98"/>
      <c r="J33" s="139"/>
      <c r="L33" s="96"/>
      <c r="M33" s="143"/>
      <c r="N33" s="141"/>
      <c r="P33" s="97"/>
      <c r="Q33" s="98"/>
      <c r="R33" s="98"/>
      <c r="S33" s="98"/>
      <c r="T33" s="98"/>
      <c r="U33" s="98"/>
      <c r="V33" s="98"/>
      <c r="W33" s="98"/>
      <c r="X33" s="98"/>
      <c r="Y33" s="139"/>
      <c r="AA33" s="96"/>
      <c r="AB33" s="143"/>
      <c r="AC33" s="141"/>
    </row>
    <row r="34" spans="1:29" ht="12.75" customHeight="1">
      <c r="A34" s="95"/>
      <c r="B34" s="96"/>
      <c r="C34" s="96"/>
      <c r="D34" s="140" t="s">
        <v>108</v>
      </c>
      <c r="E34" s="96"/>
      <c r="F34" s="140"/>
      <c r="G34" s="140"/>
      <c r="H34" s="96"/>
      <c r="I34" s="96"/>
      <c r="J34" s="131"/>
      <c r="K34" s="96"/>
      <c r="L34" s="96"/>
      <c r="M34" s="96"/>
      <c r="N34" s="131"/>
      <c r="P34" s="95"/>
      <c r="Q34" s="96"/>
      <c r="R34" s="96"/>
      <c r="S34" s="140" t="s">
        <v>108</v>
      </c>
      <c r="T34" s="96"/>
      <c r="U34" s="140"/>
      <c r="V34" s="140"/>
      <c r="W34" s="96"/>
      <c r="X34" s="96"/>
      <c r="Y34" s="131"/>
      <c r="Z34" s="96"/>
      <c r="AA34" s="96"/>
      <c r="AB34" s="96"/>
      <c r="AC34" s="131"/>
    </row>
    <row r="35" spans="1:29" ht="4.5" customHeight="1">
      <c r="A35" s="135"/>
      <c r="B35" s="138"/>
      <c r="C35" s="138"/>
      <c r="D35" s="138"/>
      <c r="E35" s="138"/>
      <c r="F35" s="138"/>
      <c r="G35" s="138"/>
      <c r="H35" s="138"/>
      <c r="I35" s="138"/>
      <c r="J35" s="139"/>
      <c r="K35" s="138"/>
      <c r="L35" s="138"/>
      <c r="M35" s="138"/>
      <c r="N35" s="139"/>
      <c r="P35" s="135"/>
      <c r="Q35" s="138"/>
      <c r="R35" s="138"/>
      <c r="S35" s="138"/>
      <c r="T35" s="138"/>
      <c r="U35" s="138"/>
      <c r="V35" s="138"/>
      <c r="W35" s="138"/>
      <c r="X35" s="138"/>
      <c r="Y35" s="139"/>
      <c r="Z35" s="138"/>
      <c r="AA35" s="138"/>
      <c r="AB35" s="138"/>
      <c r="AC35" s="139"/>
    </row>
    <row r="36" spans="1:29" ht="9.75" customHeight="1">
      <c r="A36" s="135"/>
      <c r="B36" s="138"/>
      <c r="C36" s="138"/>
      <c r="D36" s="292"/>
      <c r="E36" s="293"/>
      <c r="F36" s="293"/>
      <c r="G36" s="293"/>
      <c r="H36" s="293"/>
      <c r="I36" s="293"/>
      <c r="J36" s="294"/>
      <c r="K36" s="138"/>
      <c r="L36" s="136"/>
      <c r="M36" s="1" t="s">
        <v>106</v>
      </c>
      <c r="N36" s="141"/>
      <c r="P36" s="135"/>
      <c r="Q36" s="138"/>
      <c r="R36" s="138"/>
      <c r="S36" s="292"/>
      <c r="T36" s="293"/>
      <c r="U36" s="293"/>
      <c r="V36" s="293"/>
      <c r="W36" s="293"/>
      <c r="X36" s="293"/>
      <c r="Y36" s="294"/>
      <c r="Z36" s="138"/>
      <c r="AA36" s="136"/>
      <c r="AB36" s="1" t="s">
        <v>106</v>
      </c>
      <c r="AC36" s="141"/>
    </row>
    <row r="37" spans="1:29" ht="4.5" customHeight="1">
      <c r="A37" s="135"/>
      <c r="B37" s="138"/>
      <c r="C37" s="138"/>
      <c r="D37" s="293"/>
      <c r="E37" s="293"/>
      <c r="F37" s="293"/>
      <c r="G37" s="293"/>
      <c r="H37" s="293"/>
      <c r="I37" s="293"/>
      <c r="J37" s="294"/>
      <c r="K37" s="138"/>
      <c r="L37" s="138"/>
      <c r="M37" s="138"/>
      <c r="N37" s="139"/>
      <c r="P37" s="135"/>
      <c r="Q37" s="138"/>
      <c r="R37" s="138"/>
      <c r="S37" s="293"/>
      <c r="T37" s="293"/>
      <c r="U37" s="293"/>
      <c r="V37" s="293"/>
      <c r="W37" s="293"/>
      <c r="X37" s="293"/>
      <c r="Y37" s="294"/>
      <c r="Z37" s="138"/>
      <c r="AA37" s="138"/>
      <c r="AB37" s="138"/>
      <c r="AC37" s="139"/>
    </row>
    <row r="38" spans="1:29" ht="9.75" customHeight="1">
      <c r="A38" s="135"/>
      <c r="B38" s="138"/>
      <c r="C38" s="138"/>
      <c r="D38" s="293"/>
      <c r="E38" s="293"/>
      <c r="F38" s="293"/>
      <c r="G38" s="293"/>
      <c r="H38" s="293"/>
      <c r="I38" s="293"/>
      <c r="J38" s="294"/>
      <c r="K38" s="138"/>
      <c r="L38" s="136"/>
      <c r="M38" s="1" t="s">
        <v>109</v>
      </c>
      <c r="N38" s="141"/>
      <c r="P38" s="135"/>
      <c r="Q38" s="138"/>
      <c r="R38" s="138"/>
      <c r="S38" s="293"/>
      <c r="T38" s="293"/>
      <c r="U38" s="293"/>
      <c r="V38" s="293"/>
      <c r="W38" s="293"/>
      <c r="X38" s="293"/>
      <c r="Y38" s="294"/>
      <c r="Z38" s="138"/>
      <c r="AA38" s="136"/>
      <c r="AB38" s="1" t="s">
        <v>109</v>
      </c>
      <c r="AC38" s="141"/>
    </row>
    <row r="39" spans="1:29" ht="4.5" customHeight="1">
      <c r="A39" s="97"/>
      <c r="B39" s="98"/>
      <c r="C39" s="98"/>
      <c r="D39" s="98"/>
      <c r="E39" s="98"/>
      <c r="F39" s="98"/>
      <c r="G39" s="98"/>
      <c r="H39" s="98"/>
      <c r="I39" s="98"/>
      <c r="J39" s="144"/>
      <c r="K39" s="98"/>
      <c r="L39" s="98"/>
      <c r="M39" s="98"/>
      <c r="N39" s="144"/>
      <c r="P39" s="97"/>
      <c r="Q39" s="98"/>
      <c r="R39" s="98"/>
      <c r="S39" s="98"/>
      <c r="T39" s="98"/>
      <c r="U39" s="98"/>
      <c r="V39" s="98"/>
      <c r="W39" s="98"/>
      <c r="X39" s="98"/>
      <c r="Y39" s="144"/>
      <c r="Z39" s="98"/>
      <c r="AA39" s="98"/>
      <c r="AB39" s="98"/>
      <c r="AC39" s="144"/>
    </row>
    <row r="40" spans="1:29" ht="4.5" customHeight="1">
      <c r="A40" s="138"/>
      <c r="B40" s="138"/>
      <c r="C40" s="138"/>
      <c r="D40" s="138"/>
      <c r="E40" s="138"/>
      <c r="F40" s="138"/>
      <c r="G40" s="138"/>
      <c r="H40" s="138"/>
      <c r="I40" s="138"/>
      <c r="J40" s="138"/>
      <c r="K40" s="138"/>
      <c r="L40" s="138"/>
      <c r="M40" s="138"/>
      <c r="N40" s="138"/>
      <c r="P40" s="138"/>
      <c r="Q40" s="138"/>
      <c r="R40" s="138"/>
      <c r="S40" s="138"/>
      <c r="T40" s="138"/>
      <c r="U40" s="138"/>
      <c r="V40" s="138"/>
      <c r="W40" s="138"/>
      <c r="X40" s="138"/>
      <c r="Y40" s="138"/>
      <c r="Z40" s="138"/>
      <c r="AA40" s="138"/>
      <c r="AB40" s="138"/>
      <c r="AC40" s="138"/>
    </row>
    <row r="41" spans="1:29" ht="12.75" customHeight="1">
      <c r="A41" s="301" t="s">
        <v>111</v>
      </c>
      <c r="B41" s="302"/>
      <c r="C41" s="303"/>
      <c r="D41" s="145" t="s">
        <v>64</v>
      </c>
      <c r="E41" s="146"/>
      <c r="F41" s="146"/>
      <c r="G41" s="146"/>
      <c r="H41" s="146"/>
      <c r="I41" s="146"/>
      <c r="J41" s="146"/>
      <c r="K41" s="146"/>
      <c r="L41" s="146"/>
      <c r="M41" s="146"/>
      <c r="N41" s="147"/>
      <c r="P41" s="301" t="s">
        <v>111</v>
      </c>
      <c r="Q41" s="302"/>
      <c r="R41" s="303"/>
      <c r="S41" s="145" t="s">
        <v>64</v>
      </c>
      <c r="T41" s="146"/>
      <c r="U41" s="146"/>
      <c r="V41" s="146"/>
      <c r="W41" s="146"/>
      <c r="X41" s="146"/>
      <c r="Y41" s="146"/>
      <c r="Z41" s="146"/>
      <c r="AA41" s="146"/>
      <c r="AB41" s="146"/>
      <c r="AC41" s="147"/>
    </row>
    <row r="42" spans="1:29" ht="12.75">
      <c r="A42" s="304"/>
      <c r="B42" s="305"/>
      <c r="C42" s="306"/>
      <c r="D42" s="148" t="s">
        <v>66</v>
      </c>
      <c r="E42" s="149" t="s">
        <v>67</v>
      </c>
      <c r="F42" s="147"/>
      <c r="G42" s="150" t="s">
        <v>68</v>
      </c>
      <c r="H42" s="149" t="s">
        <v>69</v>
      </c>
      <c r="I42" s="151"/>
      <c r="J42" s="150" t="s">
        <v>70</v>
      </c>
      <c r="K42" s="149" t="s">
        <v>112</v>
      </c>
      <c r="L42" s="146"/>
      <c r="M42" s="147"/>
      <c r="N42" s="150" t="s">
        <v>113</v>
      </c>
      <c r="P42" s="304"/>
      <c r="Q42" s="305"/>
      <c r="R42" s="306"/>
      <c r="S42" s="148" t="s">
        <v>66</v>
      </c>
      <c r="T42" s="149" t="s">
        <v>67</v>
      </c>
      <c r="U42" s="147"/>
      <c r="V42" s="150" t="s">
        <v>68</v>
      </c>
      <c r="W42" s="149" t="s">
        <v>69</v>
      </c>
      <c r="X42" s="151"/>
      <c r="Y42" s="150" t="s">
        <v>70</v>
      </c>
      <c r="Z42" s="149" t="s">
        <v>112</v>
      </c>
      <c r="AA42" s="146"/>
      <c r="AB42" s="147"/>
      <c r="AC42" s="150" t="s">
        <v>113</v>
      </c>
    </row>
    <row r="43" spans="1:29" ht="18" customHeight="1">
      <c r="A43" s="95"/>
      <c r="B43" s="152">
        <v>1</v>
      </c>
      <c r="C43" s="152"/>
      <c r="D43" s="142"/>
      <c r="E43" s="96"/>
      <c r="F43" s="131"/>
      <c r="G43" s="131"/>
      <c r="H43" s="96"/>
      <c r="I43" s="131"/>
      <c r="J43" s="131"/>
      <c r="K43" s="153"/>
      <c r="L43" s="153"/>
      <c r="M43" s="154"/>
      <c r="N43" s="154"/>
      <c r="P43" s="95"/>
      <c r="Q43" s="152">
        <v>1</v>
      </c>
      <c r="R43" s="152"/>
      <c r="S43" s="142"/>
      <c r="T43" s="96"/>
      <c r="U43" s="131"/>
      <c r="V43" s="131"/>
      <c r="W43" s="96"/>
      <c r="X43" s="131"/>
      <c r="Y43" s="131"/>
      <c r="Z43" s="153"/>
      <c r="AA43" s="153"/>
      <c r="AB43" s="154"/>
      <c r="AC43" s="154"/>
    </row>
    <row r="44" spans="1:29" ht="18" customHeight="1">
      <c r="A44" s="155"/>
      <c r="B44" s="156">
        <v>2</v>
      </c>
      <c r="C44" s="156"/>
      <c r="D44" s="136"/>
      <c r="E44" s="63"/>
      <c r="F44" s="157"/>
      <c r="G44" s="157"/>
      <c r="H44" s="63"/>
      <c r="I44" s="157"/>
      <c r="J44" s="157"/>
      <c r="K44" s="158"/>
      <c r="L44" s="158"/>
      <c r="M44" s="159"/>
      <c r="N44" s="159"/>
      <c r="P44" s="155"/>
      <c r="Q44" s="156">
        <v>2</v>
      </c>
      <c r="R44" s="156"/>
      <c r="S44" s="136"/>
      <c r="T44" s="63"/>
      <c r="U44" s="157"/>
      <c r="V44" s="157"/>
      <c r="W44" s="63"/>
      <c r="X44" s="157"/>
      <c r="Y44" s="157"/>
      <c r="Z44" s="158"/>
      <c r="AA44" s="158"/>
      <c r="AB44" s="159"/>
      <c r="AC44" s="159"/>
    </row>
    <row r="45" spans="1:29" ht="9" customHeight="1">
      <c r="A45" s="96"/>
      <c r="B45" s="96"/>
      <c r="C45" s="96"/>
      <c r="D45" s="96"/>
      <c r="E45" s="96"/>
      <c r="F45" s="96"/>
      <c r="G45" s="96"/>
      <c r="H45" s="96"/>
      <c r="I45" s="96"/>
      <c r="J45" s="96"/>
      <c r="K45" s="96"/>
      <c r="L45" s="96"/>
      <c r="M45" s="96"/>
      <c r="N45" s="96"/>
      <c r="P45" s="96"/>
      <c r="Q45" s="96"/>
      <c r="R45" s="96"/>
      <c r="S45" s="96"/>
      <c r="T45" s="96"/>
      <c r="U45" s="96"/>
      <c r="V45" s="96"/>
      <c r="W45" s="96"/>
      <c r="X45" s="96"/>
      <c r="Y45" s="96"/>
      <c r="Z45" s="96"/>
      <c r="AA45" s="96"/>
      <c r="AB45" s="96"/>
      <c r="AC45" s="96"/>
    </row>
    <row r="46" spans="2:29" ht="18" customHeight="1">
      <c r="B46" s="160" t="s">
        <v>114</v>
      </c>
      <c r="D46" s="161"/>
      <c r="E46" s="161"/>
      <c r="F46" s="161"/>
      <c r="G46" s="161"/>
      <c r="I46" s="160" t="s">
        <v>115</v>
      </c>
      <c r="J46" s="161"/>
      <c r="K46" s="162" t="s">
        <v>48</v>
      </c>
      <c r="L46" s="161"/>
      <c r="M46" s="161"/>
      <c r="N46" s="162" t="s">
        <v>116</v>
      </c>
      <c r="Q46" s="160" t="s">
        <v>114</v>
      </c>
      <c r="S46" s="161"/>
      <c r="T46" s="161"/>
      <c r="U46" s="161"/>
      <c r="V46" s="161"/>
      <c r="X46" s="160" t="s">
        <v>115</v>
      </c>
      <c r="Y46" s="161"/>
      <c r="Z46" s="162" t="s">
        <v>48</v>
      </c>
      <c r="AA46" s="161"/>
      <c r="AB46" s="161"/>
      <c r="AC46" s="162" t="s">
        <v>116</v>
      </c>
    </row>
    <row r="47" ht="9.75" customHeight="1"/>
    <row r="48" spans="1:29" ht="9.75" customHeight="1">
      <c r="A48" s="163" t="s">
        <v>117</v>
      </c>
      <c r="B48" s="146"/>
      <c r="C48" s="146"/>
      <c r="D48" s="146"/>
      <c r="E48" s="146"/>
      <c r="F48" s="146"/>
      <c r="G48" s="146"/>
      <c r="H48" s="164" t="s">
        <v>118</v>
      </c>
      <c r="I48" s="146"/>
      <c r="J48" s="146"/>
      <c r="K48" s="146"/>
      <c r="L48" s="146"/>
      <c r="M48" s="146"/>
      <c r="N48" s="147"/>
      <c r="P48" s="163" t="s">
        <v>117</v>
      </c>
      <c r="Q48" s="146"/>
      <c r="R48" s="146"/>
      <c r="S48" s="146"/>
      <c r="T48" s="146"/>
      <c r="U48" s="146"/>
      <c r="V48" s="146"/>
      <c r="W48" s="164" t="s">
        <v>118</v>
      </c>
      <c r="X48" s="146"/>
      <c r="Y48" s="146"/>
      <c r="Z48" s="146"/>
      <c r="AA48" s="146"/>
      <c r="AB48" s="146"/>
      <c r="AC48" s="147"/>
    </row>
    <row r="49" spans="1:29" ht="15.75" customHeight="1">
      <c r="A49" s="165"/>
      <c r="B49" s="298"/>
      <c r="C49" s="299"/>
      <c r="D49" s="299"/>
      <c r="E49" s="299"/>
      <c r="F49" s="299"/>
      <c r="G49" s="300"/>
      <c r="H49" s="166"/>
      <c r="I49" s="138"/>
      <c r="J49" s="138"/>
      <c r="K49" s="138"/>
      <c r="L49" s="138"/>
      <c r="M49" s="138"/>
      <c r="N49" s="139"/>
      <c r="P49" s="165"/>
      <c r="Q49" s="298"/>
      <c r="R49" s="299"/>
      <c r="S49" s="299"/>
      <c r="T49" s="299"/>
      <c r="U49" s="299"/>
      <c r="V49" s="300"/>
      <c r="W49" s="166"/>
      <c r="X49" s="138"/>
      <c r="Y49" s="138"/>
      <c r="Z49" s="138"/>
      <c r="AA49" s="138"/>
      <c r="AB49" s="138"/>
      <c r="AC49" s="139"/>
    </row>
    <row r="50" spans="1:29" ht="9.75" customHeight="1">
      <c r="A50" s="167" t="s">
        <v>119</v>
      </c>
      <c r="B50" s="96"/>
      <c r="C50" s="96"/>
      <c r="D50" s="96"/>
      <c r="E50" s="96"/>
      <c r="F50" s="96"/>
      <c r="G50" s="131"/>
      <c r="H50" s="168" t="s">
        <v>120</v>
      </c>
      <c r="I50" s="63"/>
      <c r="J50" s="157"/>
      <c r="K50" s="63"/>
      <c r="L50" s="169" t="s">
        <v>121</v>
      </c>
      <c r="M50" s="63"/>
      <c r="N50" s="157"/>
      <c r="P50" s="167" t="s">
        <v>119</v>
      </c>
      <c r="Q50" s="96"/>
      <c r="R50" s="96"/>
      <c r="S50" s="96"/>
      <c r="T50" s="96"/>
      <c r="U50" s="96"/>
      <c r="V50" s="131"/>
      <c r="W50" s="168" t="s">
        <v>120</v>
      </c>
      <c r="X50" s="63"/>
      <c r="Y50" s="157"/>
      <c r="Z50" s="63"/>
      <c r="AA50" s="169" t="s">
        <v>121</v>
      </c>
      <c r="AB50" s="63"/>
      <c r="AC50" s="157"/>
    </row>
    <row r="51" spans="1:29" ht="19.5" customHeight="1">
      <c r="A51" s="97"/>
      <c r="B51" s="298"/>
      <c r="C51" s="299"/>
      <c r="D51" s="299"/>
      <c r="E51" s="299"/>
      <c r="F51" s="299"/>
      <c r="G51" s="300"/>
      <c r="H51" s="97"/>
      <c r="I51" s="98"/>
      <c r="J51" s="157"/>
      <c r="K51" s="98"/>
      <c r="L51" s="98"/>
      <c r="M51" s="98"/>
      <c r="N51" s="144"/>
      <c r="P51" s="97"/>
      <c r="Q51" s="298"/>
      <c r="R51" s="299"/>
      <c r="S51" s="299"/>
      <c r="T51" s="299"/>
      <c r="U51" s="299"/>
      <c r="V51" s="300"/>
      <c r="W51" s="97"/>
      <c r="X51" s="98"/>
      <c r="Y51" s="157"/>
      <c r="Z51" s="98"/>
      <c r="AA51" s="98"/>
      <c r="AB51" s="98"/>
      <c r="AC51" s="144"/>
    </row>
    <row r="52" spans="1:29" ht="12.75">
      <c r="A52" t="str">
        <f>'SR Gr. A'!A52</f>
        <v>Offenburg</v>
      </c>
      <c r="M52" s="311">
        <f>C3</f>
        <v>40677</v>
      </c>
      <c r="N52" s="270"/>
      <c r="P52" t="str">
        <f>$A$52</f>
        <v>Offenburg</v>
      </c>
      <c r="AB52" s="311">
        <f>$M$52</f>
        <v>40677</v>
      </c>
      <c r="AC52" s="270">
        <f>M52</f>
        <v>40677</v>
      </c>
    </row>
    <row r="53" ht="12.75" customHeight="1"/>
    <row r="54" spans="1:29" ht="24" customHeight="1">
      <c r="A54" s="128" t="s">
        <v>135</v>
      </c>
      <c r="B54" s="129"/>
      <c r="C54" s="129"/>
      <c r="D54" s="129"/>
      <c r="E54" s="129"/>
      <c r="F54" s="129"/>
      <c r="G54" s="129"/>
      <c r="H54" s="129"/>
      <c r="I54" s="129"/>
      <c r="J54" s="129"/>
      <c r="K54" s="129"/>
      <c r="L54" s="129"/>
      <c r="M54" s="129"/>
      <c r="N54" s="129"/>
      <c r="P54" s="128" t="str">
        <f>A54</f>
        <v>Schiedrichterzettel - Finalrunde</v>
      </c>
      <c r="Q54" s="129"/>
      <c r="R54" s="129"/>
      <c r="S54" s="129"/>
      <c r="T54" s="129"/>
      <c r="U54" s="129"/>
      <c r="V54" s="129"/>
      <c r="W54" s="129"/>
      <c r="X54" s="129"/>
      <c r="Y54" s="129"/>
      <c r="Z54" s="129"/>
      <c r="AA54" s="129"/>
      <c r="AB54" s="129"/>
      <c r="AC54" s="129"/>
    </row>
    <row r="55" spans="1:29" ht="15.75" customHeight="1">
      <c r="A55" s="130" t="s">
        <v>97</v>
      </c>
      <c r="B55" s="96"/>
      <c r="C55" s="96"/>
      <c r="D55" s="131"/>
      <c r="E55" s="132" t="s">
        <v>98</v>
      </c>
      <c r="F55" s="96"/>
      <c r="G55" s="131"/>
      <c r="H55" s="130" t="s">
        <v>99</v>
      </c>
      <c r="I55" s="96"/>
      <c r="J55" s="132"/>
      <c r="K55" s="131"/>
      <c r="L55" s="132" t="s">
        <v>100</v>
      </c>
      <c r="M55" s="96"/>
      <c r="N55" s="131"/>
      <c r="P55" s="130" t="s">
        <v>97</v>
      </c>
      <c r="Q55" s="96"/>
      <c r="R55" s="96"/>
      <c r="S55" s="131"/>
      <c r="T55" s="132" t="s">
        <v>98</v>
      </c>
      <c r="U55" s="96"/>
      <c r="V55" s="131"/>
      <c r="W55" s="130" t="s">
        <v>99</v>
      </c>
      <c r="X55" s="96"/>
      <c r="Y55" s="132"/>
      <c r="Z55" s="131"/>
      <c r="AA55" s="132" t="s">
        <v>100</v>
      </c>
      <c r="AB55" s="96"/>
      <c r="AC55" s="131"/>
    </row>
    <row r="56" spans="1:29" ht="18" customHeight="1">
      <c r="A56" s="97"/>
      <c r="B56" s="98"/>
      <c r="C56" s="284">
        <f>$C$3</f>
        <v>40677</v>
      </c>
      <c r="D56" s="281"/>
      <c r="E56" s="98"/>
      <c r="F56" s="280"/>
      <c r="G56" s="281"/>
      <c r="H56" s="282" t="s">
        <v>16</v>
      </c>
      <c r="I56" s="283"/>
      <c r="J56" s="283"/>
      <c r="K56" s="281"/>
      <c r="L56" s="282"/>
      <c r="M56" s="283"/>
      <c r="N56" s="281"/>
      <c r="P56" s="97"/>
      <c r="Q56" s="98"/>
      <c r="R56" s="284">
        <f>$C$3</f>
        <v>40677</v>
      </c>
      <c r="S56" s="281"/>
      <c r="T56" s="98"/>
      <c r="U56" s="280"/>
      <c r="V56" s="281"/>
      <c r="W56" s="282" t="s">
        <v>18</v>
      </c>
      <c r="X56" s="283"/>
      <c r="Y56" s="283"/>
      <c r="Z56" s="281"/>
      <c r="AA56" s="282"/>
      <c r="AB56" s="283"/>
      <c r="AC56" s="281"/>
    </row>
    <row r="57" spans="1:29" ht="24.75" customHeight="1">
      <c r="A57" s="134"/>
      <c r="B57" s="133" t="str">
        <f>$B$4</f>
        <v>BaWü JG-RLT Top24</v>
      </c>
      <c r="L57" s="295" t="str">
        <f>$L$4</f>
        <v>Jungen U12</v>
      </c>
      <c r="M57" s="295"/>
      <c r="N57" s="295"/>
      <c r="P57" s="134"/>
      <c r="Q57" s="133" t="str">
        <f>$B$4</f>
        <v>BaWü JG-RLT Top24</v>
      </c>
      <c r="AA57" s="295" t="str">
        <f>$L$4</f>
        <v>Jungen U12</v>
      </c>
      <c r="AB57" s="295"/>
      <c r="AC57" s="295"/>
    </row>
    <row r="58" spans="1:29" ht="4.5" customHeight="1">
      <c r="A58" s="95"/>
      <c r="B58" s="96"/>
      <c r="C58" s="96"/>
      <c r="D58" s="96"/>
      <c r="E58" s="96"/>
      <c r="F58" s="96"/>
      <c r="G58" s="96"/>
      <c r="H58" s="96"/>
      <c r="I58" s="96"/>
      <c r="J58" s="96"/>
      <c r="K58" s="96"/>
      <c r="L58" s="96"/>
      <c r="M58" s="96"/>
      <c r="N58" s="131"/>
      <c r="P58" s="95"/>
      <c r="Q58" s="96"/>
      <c r="R58" s="96"/>
      <c r="S58" s="96"/>
      <c r="T58" s="96"/>
      <c r="U58" s="96"/>
      <c r="V58" s="96"/>
      <c r="W58" s="96"/>
      <c r="X58" s="96"/>
      <c r="Y58" s="96"/>
      <c r="Z58" s="96"/>
      <c r="AA58" s="96"/>
      <c r="AB58" s="96"/>
      <c r="AC58" s="131"/>
    </row>
    <row r="59" spans="1:29" ht="9.75" customHeight="1">
      <c r="A59" s="135"/>
      <c r="B59" s="136"/>
      <c r="C59" s="137" t="s">
        <v>101</v>
      </c>
      <c r="D59" s="137"/>
      <c r="E59" s="136"/>
      <c r="F59" s="137" t="s">
        <v>102</v>
      </c>
      <c r="G59" s="137"/>
      <c r="H59" s="136"/>
      <c r="I59" s="137" t="s">
        <v>103</v>
      </c>
      <c r="J59" s="137"/>
      <c r="K59" s="137"/>
      <c r="M59" s="138"/>
      <c r="N59" s="139"/>
      <c r="P59" s="135"/>
      <c r="Q59" s="136"/>
      <c r="R59" s="137" t="s">
        <v>101</v>
      </c>
      <c r="S59" s="137"/>
      <c r="T59" s="136"/>
      <c r="U59" s="137" t="s">
        <v>102</v>
      </c>
      <c r="V59" s="137"/>
      <c r="W59" s="136"/>
      <c r="X59" s="137" t="s">
        <v>103</v>
      </c>
      <c r="Y59" s="137"/>
      <c r="Z59" s="137"/>
      <c r="AB59" s="138"/>
      <c r="AC59" s="139"/>
    </row>
    <row r="60" spans="1:29" ht="4.5" customHeight="1">
      <c r="A60" s="135"/>
      <c r="M60" s="138"/>
      <c r="N60" s="139"/>
      <c r="P60" s="135"/>
      <c r="AB60" s="138"/>
      <c r="AC60" s="139"/>
    </row>
    <row r="61" spans="1:29" ht="12.75" customHeight="1">
      <c r="A61" s="95"/>
      <c r="B61" s="96"/>
      <c r="C61" s="140" t="s">
        <v>104</v>
      </c>
      <c r="D61" s="140" t="s">
        <v>105</v>
      </c>
      <c r="E61" s="96"/>
      <c r="F61" s="140"/>
      <c r="G61" s="140"/>
      <c r="H61" s="96"/>
      <c r="I61" s="96"/>
      <c r="J61" s="131"/>
      <c r="M61" s="138"/>
      <c r="N61" s="139"/>
      <c r="P61" s="95"/>
      <c r="Q61" s="96"/>
      <c r="R61" s="140" t="s">
        <v>104</v>
      </c>
      <c r="S61" s="140" t="s">
        <v>105</v>
      </c>
      <c r="T61" s="96"/>
      <c r="U61" s="140"/>
      <c r="V61" s="140"/>
      <c r="W61" s="96"/>
      <c r="X61" s="96"/>
      <c r="Y61" s="131"/>
      <c r="AB61" s="138"/>
      <c r="AC61" s="139"/>
    </row>
    <row r="62" spans="1:29" ht="4.5" customHeight="1">
      <c r="A62" s="135"/>
      <c r="B62" s="138"/>
      <c r="C62" s="1"/>
      <c r="D62" s="1"/>
      <c r="E62" s="138"/>
      <c r="F62" s="1"/>
      <c r="G62" s="1"/>
      <c r="H62" s="138"/>
      <c r="I62" s="138"/>
      <c r="J62" s="139"/>
      <c r="M62" s="138"/>
      <c r="N62" s="139"/>
      <c r="P62" s="135"/>
      <c r="Q62" s="138"/>
      <c r="R62" s="1"/>
      <c r="S62" s="1"/>
      <c r="T62" s="138"/>
      <c r="U62" s="1"/>
      <c r="V62" s="1"/>
      <c r="W62" s="138"/>
      <c r="X62" s="138"/>
      <c r="Y62" s="139"/>
      <c r="AB62" s="138"/>
      <c r="AC62" s="139"/>
    </row>
    <row r="63" spans="1:29" ht="9.75" customHeight="1">
      <c r="A63" s="135"/>
      <c r="B63" s="138"/>
      <c r="C63" s="316">
        <f>Raster!BS13</f>
        <v>91</v>
      </c>
      <c r="D63" s="289" t="str">
        <f>Raster!BT13</f>
        <v>Blessing, David</v>
      </c>
      <c r="E63" s="290"/>
      <c r="F63" s="290"/>
      <c r="G63" s="290"/>
      <c r="H63" s="290"/>
      <c r="I63" s="290"/>
      <c r="J63" s="291"/>
      <c r="L63" s="136"/>
      <c r="M63" s="1" t="s">
        <v>106</v>
      </c>
      <c r="N63" s="141"/>
      <c r="P63" s="135"/>
      <c r="Q63" s="138"/>
      <c r="R63" s="316">
        <f>Raster!BS16</f>
        <v>81</v>
      </c>
      <c r="S63" s="289" t="str">
        <f>Raster!BT16</f>
        <v>Engler, Linus</v>
      </c>
      <c r="T63" s="290"/>
      <c r="U63" s="290"/>
      <c r="V63" s="290"/>
      <c r="W63" s="290"/>
      <c r="X63" s="290"/>
      <c r="Y63" s="291"/>
      <c r="AA63" s="136"/>
      <c r="AB63" s="1" t="s">
        <v>106</v>
      </c>
      <c r="AC63" s="141"/>
    </row>
    <row r="64" spans="1:29" ht="4.5" customHeight="1">
      <c r="A64" s="135"/>
      <c r="B64" s="138"/>
      <c r="C64" s="288"/>
      <c r="D64" s="290"/>
      <c r="E64" s="290"/>
      <c r="F64" s="290"/>
      <c r="G64" s="290"/>
      <c r="H64" s="290"/>
      <c r="I64" s="290"/>
      <c r="J64" s="291"/>
      <c r="M64" s="138"/>
      <c r="N64" s="139"/>
      <c r="P64" s="135"/>
      <c r="Q64" s="138"/>
      <c r="R64" s="288"/>
      <c r="S64" s="290"/>
      <c r="T64" s="290"/>
      <c r="U64" s="290"/>
      <c r="V64" s="290"/>
      <c r="W64" s="290"/>
      <c r="X64" s="290"/>
      <c r="Y64" s="291"/>
      <c r="AB64" s="138"/>
      <c r="AC64" s="139"/>
    </row>
    <row r="65" spans="1:29" ht="9.75" customHeight="1">
      <c r="A65" s="135"/>
      <c r="B65" s="138"/>
      <c r="C65" s="288"/>
      <c r="D65" s="290"/>
      <c r="E65" s="290"/>
      <c r="F65" s="290"/>
      <c r="G65" s="290"/>
      <c r="H65" s="290"/>
      <c r="I65" s="290"/>
      <c r="J65" s="291"/>
      <c r="L65" s="136"/>
      <c r="M65" s="1" t="s">
        <v>107</v>
      </c>
      <c r="N65" s="141"/>
      <c r="P65" s="135"/>
      <c r="Q65" s="138"/>
      <c r="R65" s="288"/>
      <c r="S65" s="290"/>
      <c r="T65" s="290"/>
      <c r="U65" s="290"/>
      <c r="V65" s="290"/>
      <c r="W65" s="290"/>
      <c r="X65" s="290"/>
      <c r="Y65" s="291"/>
      <c r="AA65" s="136"/>
      <c r="AB65" s="1" t="s">
        <v>107</v>
      </c>
      <c r="AC65" s="141"/>
    </row>
    <row r="66" spans="1:29" ht="4.5" customHeight="1">
      <c r="A66" s="135"/>
      <c r="B66" s="138"/>
      <c r="C66" s="288"/>
      <c r="D66" s="290"/>
      <c r="E66" s="290"/>
      <c r="F66" s="290"/>
      <c r="G66" s="290"/>
      <c r="H66" s="290"/>
      <c r="I66" s="290"/>
      <c r="J66" s="291"/>
      <c r="M66" s="138"/>
      <c r="N66" s="139"/>
      <c r="P66" s="135"/>
      <c r="Q66" s="138"/>
      <c r="R66" s="288"/>
      <c r="S66" s="290"/>
      <c r="T66" s="290"/>
      <c r="U66" s="290"/>
      <c r="V66" s="290"/>
      <c r="W66" s="290"/>
      <c r="X66" s="290"/>
      <c r="Y66" s="291"/>
      <c r="AB66" s="138"/>
      <c r="AC66" s="139"/>
    </row>
    <row r="67" spans="1:29" ht="9.75" customHeight="1">
      <c r="A67" s="135"/>
      <c r="B67" s="138"/>
      <c r="C67" s="288"/>
      <c r="D67" s="290"/>
      <c r="E67" s="290"/>
      <c r="F67" s="290"/>
      <c r="G67" s="290"/>
      <c r="H67" s="290"/>
      <c r="I67" s="290"/>
      <c r="J67" s="291"/>
      <c r="L67" s="142"/>
      <c r="M67" s="1" t="s">
        <v>107</v>
      </c>
      <c r="N67" s="141"/>
      <c r="P67" s="135"/>
      <c r="Q67" s="138"/>
      <c r="R67" s="288"/>
      <c r="S67" s="290"/>
      <c r="T67" s="290"/>
      <c r="U67" s="290"/>
      <c r="V67" s="290"/>
      <c r="W67" s="290"/>
      <c r="X67" s="290"/>
      <c r="Y67" s="291"/>
      <c r="AA67" s="142"/>
      <c r="AB67" s="1" t="s">
        <v>107</v>
      </c>
      <c r="AC67" s="141"/>
    </row>
    <row r="68" spans="1:29" ht="4.5" customHeight="1">
      <c r="A68" s="97"/>
      <c r="B68" s="98"/>
      <c r="C68" s="98"/>
      <c r="D68" s="98"/>
      <c r="E68" s="98"/>
      <c r="F68" s="98"/>
      <c r="G68" s="98"/>
      <c r="H68" s="98"/>
      <c r="I68" s="98"/>
      <c r="J68" s="139"/>
      <c r="L68" s="96"/>
      <c r="M68" s="143"/>
      <c r="N68" s="141"/>
      <c r="P68" s="97"/>
      <c r="Q68" s="98"/>
      <c r="R68" s="98"/>
      <c r="S68" s="98"/>
      <c r="T68" s="98"/>
      <c r="U68" s="98"/>
      <c r="V68" s="98"/>
      <c r="W68" s="98"/>
      <c r="X68" s="98"/>
      <c r="Y68" s="139"/>
      <c r="AA68" s="96"/>
      <c r="AB68" s="143"/>
      <c r="AC68" s="141"/>
    </row>
    <row r="69" spans="1:29" ht="12.75" customHeight="1">
      <c r="A69" s="95"/>
      <c r="B69" s="96"/>
      <c r="C69" s="96"/>
      <c r="D69" s="140" t="s">
        <v>108</v>
      </c>
      <c r="E69" s="96"/>
      <c r="F69" s="140"/>
      <c r="G69" s="140"/>
      <c r="H69" s="96"/>
      <c r="I69" s="96"/>
      <c r="J69" s="131"/>
      <c r="K69" s="96"/>
      <c r="L69" s="96"/>
      <c r="M69" s="96"/>
      <c r="N69" s="131"/>
      <c r="P69" s="95"/>
      <c r="Q69" s="96"/>
      <c r="R69" s="96"/>
      <c r="S69" s="140" t="s">
        <v>108</v>
      </c>
      <c r="T69" s="96"/>
      <c r="U69" s="140"/>
      <c r="V69" s="140"/>
      <c r="W69" s="96"/>
      <c r="X69" s="96"/>
      <c r="Y69" s="131"/>
      <c r="Z69" s="96"/>
      <c r="AA69" s="96"/>
      <c r="AB69" s="96"/>
      <c r="AC69" s="131"/>
    </row>
    <row r="70" spans="1:29" ht="4.5" customHeight="1">
      <c r="A70" s="135"/>
      <c r="B70" s="138"/>
      <c r="C70" s="138"/>
      <c r="D70" s="138"/>
      <c r="E70" s="138"/>
      <c r="F70" s="138"/>
      <c r="G70" s="138"/>
      <c r="H70" s="138"/>
      <c r="I70" s="138"/>
      <c r="J70" s="139"/>
      <c r="K70" s="138"/>
      <c r="L70" s="138"/>
      <c r="M70" s="138"/>
      <c r="N70" s="139"/>
      <c r="P70" s="135"/>
      <c r="Q70" s="138"/>
      <c r="R70" s="138"/>
      <c r="S70" s="138"/>
      <c r="T70" s="138"/>
      <c r="U70" s="138"/>
      <c r="V70" s="138"/>
      <c r="W70" s="138"/>
      <c r="X70" s="138"/>
      <c r="Y70" s="139"/>
      <c r="Z70" s="138"/>
      <c r="AA70" s="138"/>
      <c r="AB70" s="138"/>
      <c r="AC70" s="139"/>
    </row>
    <row r="71" spans="1:29" ht="9.75" customHeight="1">
      <c r="A71" s="135"/>
      <c r="B71" s="138"/>
      <c r="C71" s="138"/>
      <c r="D71" s="292"/>
      <c r="E71" s="293"/>
      <c r="F71" s="293"/>
      <c r="G71" s="293"/>
      <c r="H71" s="293"/>
      <c r="I71" s="293"/>
      <c r="J71" s="294"/>
      <c r="K71" s="138"/>
      <c r="L71" s="136"/>
      <c r="M71" s="1" t="s">
        <v>106</v>
      </c>
      <c r="N71" s="141"/>
      <c r="P71" s="135"/>
      <c r="Q71" s="138"/>
      <c r="R71" s="138"/>
      <c r="S71" s="292"/>
      <c r="T71" s="293"/>
      <c r="U71" s="293"/>
      <c r="V71" s="293"/>
      <c r="W71" s="293"/>
      <c r="X71" s="293"/>
      <c r="Y71" s="294"/>
      <c r="Z71" s="138"/>
      <c r="AA71" s="136"/>
      <c r="AB71" s="1" t="s">
        <v>106</v>
      </c>
      <c r="AC71" s="141"/>
    </row>
    <row r="72" spans="1:29" ht="4.5" customHeight="1">
      <c r="A72" s="135"/>
      <c r="B72" s="138"/>
      <c r="C72" s="138"/>
      <c r="D72" s="293"/>
      <c r="E72" s="293"/>
      <c r="F72" s="293"/>
      <c r="G72" s="293"/>
      <c r="H72" s="293"/>
      <c r="I72" s="293"/>
      <c r="J72" s="294"/>
      <c r="K72" s="138"/>
      <c r="L72" s="138"/>
      <c r="M72" s="138"/>
      <c r="N72" s="139"/>
      <c r="P72" s="135"/>
      <c r="Q72" s="138"/>
      <c r="R72" s="138"/>
      <c r="S72" s="293"/>
      <c r="T72" s="293"/>
      <c r="U72" s="293"/>
      <c r="V72" s="293"/>
      <c r="W72" s="293"/>
      <c r="X72" s="293"/>
      <c r="Y72" s="294"/>
      <c r="Z72" s="138"/>
      <c r="AA72" s="138"/>
      <c r="AB72" s="138"/>
      <c r="AC72" s="139"/>
    </row>
    <row r="73" spans="1:29" ht="9.75" customHeight="1">
      <c r="A73" s="135"/>
      <c r="B73" s="138"/>
      <c r="C73" s="138"/>
      <c r="D73" s="293"/>
      <c r="E73" s="293"/>
      <c r="F73" s="293"/>
      <c r="G73" s="293"/>
      <c r="H73" s="293"/>
      <c r="I73" s="293"/>
      <c r="J73" s="294"/>
      <c r="K73" s="138"/>
      <c r="L73" s="136"/>
      <c r="M73" s="1" t="s">
        <v>109</v>
      </c>
      <c r="N73" s="141"/>
      <c r="P73" s="135"/>
      <c r="Q73" s="138"/>
      <c r="R73" s="138"/>
      <c r="S73" s="293"/>
      <c r="T73" s="293"/>
      <c r="U73" s="293"/>
      <c r="V73" s="293"/>
      <c r="W73" s="293"/>
      <c r="X73" s="293"/>
      <c r="Y73" s="294"/>
      <c r="Z73" s="138"/>
      <c r="AA73" s="136"/>
      <c r="AB73" s="1" t="s">
        <v>109</v>
      </c>
      <c r="AC73" s="141"/>
    </row>
    <row r="74" spans="1:29" ht="4.5" customHeight="1">
      <c r="A74" s="97"/>
      <c r="B74" s="98"/>
      <c r="C74" s="98"/>
      <c r="D74" s="98"/>
      <c r="E74" s="98"/>
      <c r="F74" s="98"/>
      <c r="G74" s="98"/>
      <c r="H74" s="98"/>
      <c r="I74" s="98"/>
      <c r="J74" s="144"/>
      <c r="K74" s="98"/>
      <c r="L74" s="98"/>
      <c r="M74" s="98"/>
      <c r="N74" s="139"/>
      <c r="P74" s="97"/>
      <c r="Q74" s="98"/>
      <c r="R74" s="98"/>
      <c r="S74" s="98"/>
      <c r="T74" s="98"/>
      <c r="U74" s="98"/>
      <c r="V74" s="98"/>
      <c r="W74" s="98"/>
      <c r="X74" s="98"/>
      <c r="Y74" s="144"/>
      <c r="Z74" s="98"/>
      <c r="AA74" s="98"/>
      <c r="AB74" s="98"/>
      <c r="AC74" s="139"/>
    </row>
    <row r="75" spans="13:29" ht="4.5" customHeight="1">
      <c r="M75" s="138"/>
      <c r="N75" s="63"/>
      <c r="AB75" s="138"/>
      <c r="AC75" s="63"/>
    </row>
    <row r="76" spans="1:29" ht="4.5" customHeight="1">
      <c r="A76" s="95"/>
      <c r="B76" s="96"/>
      <c r="C76" s="96"/>
      <c r="D76" s="96"/>
      <c r="E76" s="96"/>
      <c r="F76" s="96"/>
      <c r="G76" s="96"/>
      <c r="H76" s="96"/>
      <c r="I76" s="96"/>
      <c r="J76" s="96"/>
      <c r="K76" s="96"/>
      <c r="L76" s="96"/>
      <c r="M76" s="96"/>
      <c r="N76" s="139"/>
      <c r="P76" s="95"/>
      <c r="Q76" s="96"/>
      <c r="R76" s="96"/>
      <c r="S76" s="96"/>
      <c r="T76" s="96"/>
      <c r="U76" s="96"/>
      <c r="V76" s="96"/>
      <c r="W76" s="96"/>
      <c r="X76" s="96"/>
      <c r="Y76" s="96"/>
      <c r="Z76" s="96"/>
      <c r="AA76" s="96"/>
      <c r="AB76" s="96"/>
      <c r="AC76" s="139"/>
    </row>
    <row r="77" spans="1:29" ht="9.75" customHeight="1">
      <c r="A77" s="135"/>
      <c r="B77" s="136"/>
      <c r="C77" s="137" t="s">
        <v>101</v>
      </c>
      <c r="D77" s="137"/>
      <c r="E77" s="136"/>
      <c r="F77" s="137" t="s">
        <v>102</v>
      </c>
      <c r="G77" s="137"/>
      <c r="H77" s="136"/>
      <c r="I77" s="137" t="s">
        <v>103</v>
      </c>
      <c r="J77" s="137"/>
      <c r="K77" s="137"/>
      <c r="M77" s="138"/>
      <c r="N77" s="139"/>
      <c r="P77" s="135"/>
      <c r="Q77" s="136"/>
      <c r="R77" s="137" t="s">
        <v>101</v>
      </c>
      <c r="S77" s="137"/>
      <c r="T77" s="136"/>
      <c r="U77" s="137" t="s">
        <v>102</v>
      </c>
      <c r="V77" s="137"/>
      <c r="W77" s="136"/>
      <c r="X77" s="137" t="s">
        <v>103</v>
      </c>
      <c r="Y77" s="137"/>
      <c r="Z77" s="137"/>
      <c r="AB77" s="138"/>
      <c r="AC77" s="139"/>
    </row>
    <row r="78" spans="1:29" ht="4.5" customHeight="1">
      <c r="A78" s="135"/>
      <c r="M78" s="138"/>
      <c r="N78" s="139"/>
      <c r="P78" s="135"/>
      <c r="AB78" s="138"/>
      <c r="AC78" s="139"/>
    </row>
    <row r="79" spans="1:29" ht="12.75" customHeight="1">
      <c r="A79" s="95"/>
      <c r="B79" s="96"/>
      <c r="C79" s="140" t="s">
        <v>104</v>
      </c>
      <c r="D79" s="140" t="s">
        <v>110</v>
      </c>
      <c r="E79" s="96"/>
      <c r="F79" s="140"/>
      <c r="G79" s="140"/>
      <c r="H79" s="96"/>
      <c r="I79" s="96"/>
      <c r="J79" s="131"/>
      <c r="M79" s="138"/>
      <c r="N79" s="139"/>
      <c r="P79" s="95"/>
      <c r="Q79" s="96"/>
      <c r="R79" s="140" t="s">
        <v>104</v>
      </c>
      <c r="S79" s="140" t="s">
        <v>110</v>
      </c>
      <c r="T79" s="96"/>
      <c r="U79" s="140"/>
      <c r="V79" s="140"/>
      <c r="W79" s="96"/>
      <c r="X79" s="96"/>
      <c r="Y79" s="131"/>
      <c r="AB79" s="138"/>
      <c r="AC79" s="139"/>
    </row>
    <row r="80" spans="1:29" ht="4.5" customHeight="1">
      <c r="A80" s="135"/>
      <c r="B80" s="138"/>
      <c r="C80" s="1"/>
      <c r="D80" s="1"/>
      <c r="E80" s="138"/>
      <c r="F80" s="1"/>
      <c r="G80" s="1"/>
      <c r="H80" s="138"/>
      <c r="I80" s="138"/>
      <c r="J80" s="139"/>
      <c r="M80" s="138"/>
      <c r="N80" s="139"/>
      <c r="P80" s="135"/>
      <c r="Q80" s="138"/>
      <c r="R80" s="1"/>
      <c r="S80" s="1"/>
      <c r="T80" s="138"/>
      <c r="U80" s="1"/>
      <c r="V80" s="1"/>
      <c r="W80" s="138"/>
      <c r="X80" s="138"/>
      <c r="Y80" s="139"/>
      <c r="AB80" s="138"/>
      <c r="AC80" s="139"/>
    </row>
    <row r="81" spans="1:29" ht="9.75" customHeight="1">
      <c r="A81" s="135"/>
      <c r="B81" s="138"/>
      <c r="C81" s="287">
        <f>Raster!BS15</f>
        <v>85</v>
      </c>
      <c r="D81" s="289" t="str">
        <f>Raster!BT15</f>
        <v>Schmidt, Patrik</v>
      </c>
      <c r="E81" s="290"/>
      <c r="F81" s="290"/>
      <c r="G81" s="290"/>
      <c r="H81" s="290"/>
      <c r="I81" s="290"/>
      <c r="J81" s="291"/>
      <c r="L81" s="136"/>
      <c r="M81" s="1" t="s">
        <v>106</v>
      </c>
      <c r="N81" s="141"/>
      <c r="P81" s="135"/>
      <c r="Q81" s="138"/>
      <c r="R81" s="287">
        <f>Raster!BS18</f>
        <v>92</v>
      </c>
      <c r="S81" s="289" t="str">
        <f>Raster!BT18</f>
        <v>Reis, Dominik</v>
      </c>
      <c r="T81" s="290"/>
      <c r="U81" s="290"/>
      <c r="V81" s="290"/>
      <c r="W81" s="290"/>
      <c r="X81" s="290"/>
      <c r="Y81" s="291"/>
      <c r="AA81" s="136"/>
      <c r="AB81" s="1" t="s">
        <v>106</v>
      </c>
      <c r="AC81" s="141"/>
    </row>
    <row r="82" spans="1:29" ht="4.5" customHeight="1">
      <c r="A82" s="135"/>
      <c r="B82" s="138"/>
      <c r="C82" s="288"/>
      <c r="D82" s="290"/>
      <c r="E82" s="290"/>
      <c r="F82" s="290"/>
      <c r="G82" s="290"/>
      <c r="H82" s="290"/>
      <c r="I82" s="290"/>
      <c r="J82" s="291"/>
      <c r="M82" s="138"/>
      <c r="N82" s="139"/>
      <c r="P82" s="135"/>
      <c r="Q82" s="138"/>
      <c r="R82" s="288"/>
      <c r="S82" s="290"/>
      <c r="T82" s="290"/>
      <c r="U82" s="290"/>
      <c r="V82" s="290"/>
      <c r="W82" s="290"/>
      <c r="X82" s="290"/>
      <c r="Y82" s="291"/>
      <c r="AB82" s="138"/>
      <c r="AC82" s="139"/>
    </row>
    <row r="83" spans="1:29" ht="9.75" customHeight="1">
      <c r="A83" s="135"/>
      <c r="B83" s="138"/>
      <c r="C83" s="288"/>
      <c r="D83" s="290"/>
      <c r="E83" s="290"/>
      <c r="F83" s="290"/>
      <c r="G83" s="290"/>
      <c r="H83" s="290"/>
      <c r="I83" s="290"/>
      <c r="J83" s="291"/>
      <c r="L83" s="136"/>
      <c r="M83" s="1" t="s">
        <v>107</v>
      </c>
      <c r="N83" s="141"/>
      <c r="P83" s="135"/>
      <c r="Q83" s="138"/>
      <c r="R83" s="288"/>
      <c r="S83" s="290"/>
      <c r="T83" s="290"/>
      <c r="U83" s="290"/>
      <c r="V83" s="290"/>
      <c r="W83" s="290"/>
      <c r="X83" s="290"/>
      <c r="Y83" s="291"/>
      <c r="AA83" s="136"/>
      <c r="AB83" s="1" t="s">
        <v>107</v>
      </c>
      <c r="AC83" s="141"/>
    </row>
    <row r="84" spans="1:29" ht="4.5" customHeight="1">
      <c r="A84" s="135"/>
      <c r="B84" s="138"/>
      <c r="C84" s="288"/>
      <c r="D84" s="290"/>
      <c r="E84" s="290"/>
      <c r="F84" s="290"/>
      <c r="G84" s="290"/>
      <c r="H84" s="290"/>
      <c r="I84" s="290"/>
      <c r="J84" s="291"/>
      <c r="M84" s="138"/>
      <c r="N84" s="139"/>
      <c r="P84" s="135"/>
      <c r="Q84" s="138"/>
      <c r="R84" s="288"/>
      <c r="S84" s="290"/>
      <c r="T84" s="290"/>
      <c r="U84" s="290"/>
      <c r="V84" s="290"/>
      <c r="W84" s="290"/>
      <c r="X84" s="290"/>
      <c r="Y84" s="291"/>
      <c r="AB84" s="138"/>
      <c r="AC84" s="139"/>
    </row>
    <row r="85" spans="1:29" ht="9.75" customHeight="1">
      <c r="A85" s="135"/>
      <c r="B85" s="138"/>
      <c r="C85" s="288"/>
      <c r="D85" s="290"/>
      <c r="E85" s="290"/>
      <c r="F85" s="290"/>
      <c r="G85" s="290"/>
      <c r="H85" s="290"/>
      <c r="I85" s="290"/>
      <c r="J85" s="291"/>
      <c r="L85" s="142"/>
      <c r="M85" s="1" t="s">
        <v>107</v>
      </c>
      <c r="N85" s="141"/>
      <c r="P85" s="135"/>
      <c r="Q85" s="138"/>
      <c r="R85" s="288"/>
      <c r="S85" s="290"/>
      <c r="T85" s="290"/>
      <c r="U85" s="290"/>
      <c r="V85" s="290"/>
      <c r="W85" s="290"/>
      <c r="X85" s="290"/>
      <c r="Y85" s="291"/>
      <c r="AA85" s="142"/>
      <c r="AB85" s="1" t="s">
        <v>107</v>
      </c>
      <c r="AC85" s="141"/>
    </row>
    <row r="86" spans="1:29" ht="4.5" customHeight="1">
      <c r="A86" s="97"/>
      <c r="B86" s="98"/>
      <c r="C86" s="98"/>
      <c r="D86" s="98"/>
      <c r="E86" s="98"/>
      <c r="F86" s="98"/>
      <c r="G86" s="98"/>
      <c r="H86" s="98"/>
      <c r="I86" s="98"/>
      <c r="J86" s="139"/>
      <c r="L86" s="96"/>
      <c r="M86" s="143"/>
      <c r="N86" s="141"/>
      <c r="P86" s="97"/>
      <c r="Q86" s="98"/>
      <c r="R86" s="98"/>
      <c r="S86" s="98"/>
      <c r="T86" s="98"/>
      <c r="U86" s="98"/>
      <c r="V86" s="98"/>
      <c r="W86" s="98"/>
      <c r="X86" s="98"/>
      <c r="Y86" s="139"/>
      <c r="AA86" s="96"/>
      <c r="AB86" s="143"/>
      <c r="AC86" s="141"/>
    </row>
    <row r="87" spans="1:29" ht="12.75" customHeight="1">
      <c r="A87" s="95"/>
      <c r="B87" s="96"/>
      <c r="C87" s="96"/>
      <c r="D87" s="140" t="s">
        <v>108</v>
      </c>
      <c r="E87" s="96"/>
      <c r="F87" s="140"/>
      <c r="G87" s="140"/>
      <c r="H87" s="96"/>
      <c r="I87" s="96"/>
      <c r="J87" s="131"/>
      <c r="K87" s="96"/>
      <c r="L87" s="96"/>
      <c r="M87" s="96"/>
      <c r="N87" s="131"/>
      <c r="P87" s="95"/>
      <c r="Q87" s="96"/>
      <c r="R87" s="96"/>
      <c r="S87" s="140" t="s">
        <v>108</v>
      </c>
      <c r="T87" s="96"/>
      <c r="U87" s="140"/>
      <c r="V87" s="140"/>
      <c r="W87" s="96"/>
      <c r="X87" s="96"/>
      <c r="Y87" s="131"/>
      <c r="Z87" s="96"/>
      <c r="AA87" s="96"/>
      <c r="AB87" s="96"/>
      <c r="AC87" s="131"/>
    </row>
    <row r="88" spans="1:29" ht="4.5" customHeight="1">
      <c r="A88" s="135"/>
      <c r="B88" s="138"/>
      <c r="C88" s="138"/>
      <c r="D88" s="138"/>
      <c r="E88" s="138"/>
      <c r="F88" s="138"/>
      <c r="G88" s="138"/>
      <c r="H88" s="138"/>
      <c r="I88" s="138"/>
      <c r="J88" s="139"/>
      <c r="K88" s="138"/>
      <c r="L88" s="138"/>
      <c r="M88" s="138"/>
      <c r="N88" s="139"/>
      <c r="P88" s="135"/>
      <c r="Q88" s="138"/>
      <c r="R88" s="138"/>
      <c r="S88" s="138"/>
      <c r="T88" s="138"/>
      <c r="U88" s="138"/>
      <c r="V88" s="138"/>
      <c r="W88" s="138"/>
      <c r="X88" s="138"/>
      <c r="Y88" s="139"/>
      <c r="Z88" s="138"/>
      <c r="AA88" s="138"/>
      <c r="AB88" s="138"/>
      <c r="AC88" s="139"/>
    </row>
    <row r="89" spans="1:29" ht="9.75" customHeight="1">
      <c r="A89" s="135"/>
      <c r="B89" s="138"/>
      <c r="C89" s="138"/>
      <c r="D89" s="292"/>
      <c r="E89" s="293"/>
      <c r="F89" s="293"/>
      <c r="G89" s="293"/>
      <c r="H89" s="293"/>
      <c r="I89" s="293"/>
      <c r="J89" s="294"/>
      <c r="K89" s="138"/>
      <c r="L89" s="136"/>
      <c r="M89" s="1" t="s">
        <v>106</v>
      </c>
      <c r="N89" s="141"/>
      <c r="P89" s="135"/>
      <c r="Q89" s="138"/>
      <c r="R89" s="138"/>
      <c r="S89" s="292"/>
      <c r="T89" s="293"/>
      <c r="U89" s="293"/>
      <c r="V89" s="293"/>
      <c r="W89" s="293"/>
      <c r="X89" s="293"/>
      <c r="Y89" s="294"/>
      <c r="Z89" s="138"/>
      <c r="AA89" s="136"/>
      <c r="AB89" s="1" t="s">
        <v>106</v>
      </c>
      <c r="AC89" s="141"/>
    </row>
    <row r="90" spans="1:29" ht="4.5" customHeight="1">
      <c r="A90" s="135"/>
      <c r="B90" s="138"/>
      <c r="C90" s="138"/>
      <c r="D90" s="293"/>
      <c r="E90" s="293"/>
      <c r="F90" s="293"/>
      <c r="G90" s="293"/>
      <c r="H90" s="293"/>
      <c r="I90" s="293"/>
      <c r="J90" s="294"/>
      <c r="K90" s="138"/>
      <c r="L90" s="138"/>
      <c r="M90" s="138"/>
      <c r="N90" s="139"/>
      <c r="P90" s="135"/>
      <c r="Q90" s="138"/>
      <c r="R90" s="138"/>
      <c r="S90" s="293"/>
      <c r="T90" s="293"/>
      <c r="U90" s="293"/>
      <c r="V90" s="293"/>
      <c r="W90" s="293"/>
      <c r="X90" s="293"/>
      <c r="Y90" s="294"/>
      <c r="Z90" s="138"/>
      <c r="AA90" s="138"/>
      <c r="AB90" s="138"/>
      <c r="AC90" s="139"/>
    </row>
    <row r="91" spans="1:29" ht="9.75" customHeight="1">
      <c r="A91" s="135"/>
      <c r="B91" s="138"/>
      <c r="C91" s="138"/>
      <c r="D91" s="293"/>
      <c r="E91" s="293"/>
      <c r="F91" s="293"/>
      <c r="G91" s="293"/>
      <c r="H91" s="293"/>
      <c r="I91" s="293"/>
      <c r="J91" s="294"/>
      <c r="K91" s="138"/>
      <c r="L91" s="136"/>
      <c r="M91" s="1" t="s">
        <v>109</v>
      </c>
      <c r="N91" s="141"/>
      <c r="P91" s="135"/>
      <c r="Q91" s="138"/>
      <c r="R91" s="138"/>
      <c r="S91" s="293"/>
      <c r="T91" s="293"/>
      <c r="U91" s="293"/>
      <c r="V91" s="293"/>
      <c r="W91" s="293"/>
      <c r="X91" s="293"/>
      <c r="Y91" s="294"/>
      <c r="Z91" s="138"/>
      <c r="AA91" s="136"/>
      <c r="AB91" s="1" t="s">
        <v>109</v>
      </c>
      <c r="AC91" s="141"/>
    </row>
    <row r="92" spans="1:29" ht="4.5" customHeight="1">
      <c r="A92" s="97"/>
      <c r="B92" s="98"/>
      <c r="C92" s="98"/>
      <c r="D92" s="98"/>
      <c r="E92" s="98"/>
      <c r="F92" s="98"/>
      <c r="G92" s="98"/>
      <c r="H92" s="98"/>
      <c r="I92" s="98"/>
      <c r="J92" s="144"/>
      <c r="K92" s="98"/>
      <c r="L92" s="98"/>
      <c r="M92" s="98"/>
      <c r="N92" s="144"/>
      <c r="P92" s="97"/>
      <c r="Q92" s="98"/>
      <c r="R92" s="98"/>
      <c r="S92" s="98"/>
      <c r="T92" s="98"/>
      <c r="U92" s="98"/>
      <c r="V92" s="98"/>
      <c r="W92" s="98"/>
      <c r="X92" s="98"/>
      <c r="Y92" s="144"/>
      <c r="Z92" s="98"/>
      <c r="AA92" s="98"/>
      <c r="AB92" s="98"/>
      <c r="AC92" s="144"/>
    </row>
    <row r="93" spans="1:29" ht="4.5" customHeight="1">
      <c r="A93" s="138"/>
      <c r="B93" s="138"/>
      <c r="C93" s="138"/>
      <c r="D93" s="138"/>
      <c r="E93" s="138"/>
      <c r="F93" s="138"/>
      <c r="G93" s="138"/>
      <c r="H93" s="138"/>
      <c r="I93" s="138"/>
      <c r="J93" s="138"/>
      <c r="K93" s="138"/>
      <c r="L93" s="138"/>
      <c r="M93" s="138"/>
      <c r="N93" s="138"/>
      <c r="P93" s="138"/>
      <c r="Q93" s="138"/>
      <c r="R93" s="138"/>
      <c r="S93" s="138"/>
      <c r="T93" s="138"/>
      <c r="U93" s="138"/>
      <c r="V93" s="138"/>
      <c r="W93" s="138"/>
      <c r="X93" s="138"/>
      <c r="Y93" s="138"/>
      <c r="Z93" s="138"/>
      <c r="AA93" s="138"/>
      <c r="AB93" s="138"/>
      <c r="AC93" s="138"/>
    </row>
    <row r="94" spans="1:29" ht="12.75" customHeight="1">
      <c r="A94" s="301" t="s">
        <v>111</v>
      </c>
      <c r="B94" s="302"/>
      <c r="C94" s="303"/>
      <c r="D94" s="145" t="s">
        <v>64</v>
      </c>
      <c r="E94" s="146"/>
      <c r="F94" s="146"/>
      <c r="G94" s="146"/>
      <c r="H94" s="146"/>
      <c r="I94" s="146"/>
      <c r="J94" s="146"/>
      <c r="K94" s="146"/>
      <c r="L94" s="146"/>
      <c r="M94" s="146"/>
      <c r="N94" s="147"/>
      <c r="P94" s="301" t="s">
        <v>111</v>
      </c>
      <c r="Q94" s="302"/>
      <c r="R94" s="303"/>
      <c r="S94" s="145" t="s">
        <v>64</v>
      </c>
      <c r="T94" s="146"/>
      <c r="U94" s="146"/>
      <c r="V94" s="146"/>
      <c r="W94" s="146"/>
      <c r="X94" s="146"/>
      <c r="Y94" s="146"/>
      <c r="Z94" s="146"/>
      <c r="AA94" s="146"/>
      <c r="AB94" s="146"/>
      <c r="AC94" s="147"/>
    </row>
    <row r="95" spans="1:29" ht="12.75" customHeight="1">
      <c r="A95" s="304"/>
      <c r="B95" s="305"/>
      <c r="C95" s="306"/>
      <c r="D95" s="148" t="s">
        <v>66</v>
      </c>
      <c r="E95" s="149" t="s">
        <v>67</v>
      </c>
      <c r="F95" s="147"/>
      <c r="G95" s="150" t="s">
        <v>68</v>
      </c>
      <c r="H95" s="149" t="s">
        <v>69</v>
      </c>
      <c r="I95" s="151"/>
      <c r="J95" s="150" t="s">
        <v>70</v>
      </c>
      <c r="K95" s="149" t="s">
        <v>112</v>
      </c>
      <c r="L95" s="146"/>
      <c r="M95" s="147"/>
      <c r="N95" s="150" t="s">
        <v>113</v>
      </c>
      <c r="P95" s="304"/>
      <c r="Q95" s="305"/>
      <c r="R95" s="306"/>
      <c r="S95" s="148" t="s">
        <v>66</v>
      </c>
      <c r="T95" s="149" t="s">
        <v>67</v>
      </c>
      <c r="U95" s="147"/>
      <c r="V95" s="150" t="s">
        <v>68</v>
      </c>
      <c r="W95" s="149" t="s">
        <v>69</v>
      </c>
      <c r="X95" s="151"/>
      <c r="Y95" s="150" t="s">
        <v>70</v>
      </c>
      <c r="Z95" s="149" t="s">
        <v>112</v>
      </c>
      <c r="AA95" s="146"/>
      <c r="AB95" s="147"/>
      <c r="AC95" s="150" t="s">
        <v>113</v>
      </c>
    </row>
    <row r="96" spans="1:29" ht="18" customHeight="1">
      <c r="A96" s="95"/>
      <c r="B96" s="152">
        <v>1</v>
      </c>
      <c r="C96" s="152"/>
      <c r="D96" s="142"/>
      <c r="E96" s="96"/>
      <c r="F96" s="131"/>
      <c r="G96" s="131"/>
      <c r="H96" s="96"/>
      <c r="I96" s="131"/>
      <c r="J96" s="131"/>
      <c r="K96" s="153"/>
      <c r="L96" s="153"/>
      <c r="M96" s="154"/>
      <c r="N96" s="154"/>
      <c r="P96" s="95"/>
      <c r="Q96" s="152">
        <v>1</v>
      </c>
      <c r="R96" s="152"/>
      <c r="S96" s="142"/>
      <c r="T96" s="96"/>
      <c r="U96" s="131"/>
      <c r="V96" s="131"/>
      <c r="W96" s="96"/>
      <c r="X96" s="131"/>
      <c r="Y96" s="131"/>
      <c r="Z96" s="153"/>
      <c r="AA96" s="153"/>
      <c r="AB96" s="154"/>
      <c r="AC96" s="154"/>
    </row>
    <row r="97" spans="1:29" ht="18" customHeight="1">
      <c r="A97" s="155"/>
      <c r="B97" s="156">
        <v>2</v>
      </c>
      <c r="C97" s="156"/>
      <c r="D97" s="136"/>
      <c r="E97" s="63"/>
      <c r="F97" s="157"/>
      <c r="G97" s="157"/>
      <c r="H97" s="63"/>
      <c r="I97" s="157"/>
      <c r="J97" s="157"/>
      <c r="K97" s="158"/>
      <c r="L97" s="158"/>
      <c r="M97" s="159"/>
      <c r="N97" s="159"/>
      <c r="P97" s="155"/>
      <c r="Q97" s="156">
        <v>2</v>
      </c>
      <c r="R97" s="156"/>
      <c r="S97" s="136"/>
      <c r="T97" s="63"/>
      <c r="U97" s="157"/>
      <c r="V97" s="157"/>
      <c r="W97" s="63"/>
      <c r="X97" s="157"/>
      <c r="Y97" s="157"/>
      <c r="Z97" s="158"/>
      <c r="AA97" s="158"/>
      <c r="AB97" s="159"/>
      <c r="AC97" s="159"/>
    </row>
    <row r="98" spans="1:29" ht="9" customHeight="1">
      <c r="A98" s="96"/>
      <c r="B98" s="96"/>
      <c r="C98" s="96"/>
      <c r="D98" s="96"/>
      <c r="E98" s="96"/>
      <c r="F98" s="96"/>
      <c r="G98" s="96"/>
      <c r="H98" s="96"/>
      <c r="I98" s="96"/>
      <c r="J98" s="96"/>
      <c r="K98" s="96"/>
      <c r="L98" s="96"/>
      <c r="M98" s="96"/>
      <c r="N98" s="96"/>
      <c r="P98" s="96"/>
      <c r="Q98" s="96"/>
      <c r="R98" s="96"/>
      <c r="S98" s="96"/>
      <c r="T98" s="96"/>
      <c r="U98" s="96"/>
      <c r="V98" s="96"/>
      <c r="W98" s="96"/>
      <c r="X98" s="96"/>
      <c r="Y98" s="96"/>
      <c r="Z98" s="96"/>
      <c r="AA98" s="96"/>
      <c r="AB98" s="96"/>
      <c r="AC98" s="96"/>
    </row>
    <row r="99" spans="2:29" ht="18" customHeight="1">
      <c r="B99" s="160" t="s">
        <v>114</v>
      </c>
      <c r="D99" s="161"/>
      <c r="E99" s="161"/>
      <c r="F99" s="161"/>
      <c r="G99" s="161"/>
      <c r="I99" s="160" t="s">
        <v>115</v>
      </c>
      <c r="J99" s="161"/>
      <c r="K99" s="162" t="s">
        <v>48</v>
      </c>
      <c r="L99" s="161"/>
      <c r="M99" s="161"/>
      <c r="N99" s="162" t="s">
        <v>116</v>
      </c>
      <c r="Q99" s="160" t="s">
        <v>114</v>
      </c>
      <c r="S99" s="161"/>
      <c r="T99" s="161"/>
      <c r="U99" s="161"/>
      <c r="V99" s="161"/>
      <c r="X99" s="160" t="s">
        <v>115</v>
      </c>
      <c r="Y99" s="161"/>
      <c r="Z99" s="162" t="s">
        <v>48</v>
      </c>
      <c r="AA99" s="161"/>
      <c r="AB99" s="161"/>
      <c r="AC99" s="162" t="s">
        <v>116</v>
      </c>
    </row>
    <row r="100" ht="9.75" customHeight="1"/>
    <row r="101" spans="1:29" ht="9.75" customHeight="1">
      <c r="A101" s="163" t="s">
        <v>117</v>
      </c>
      <c r="B101" s="146"/>
      <c r="C101" s="146"/>
      <c r="D101" s="146"/>
      <c r="E101" s="146"/>
      <c r="F101" s="146"/>
      <c r="G101" s="146"/>
      <c r="H101" s="164" t="s">
        <v>118</v>
      </c>
      <c r="I101" s="146"/>
      <c r="J101" s="146"/>
      <c r="K101" s="146"/>
      <c r="L101" s="146"/>
      <c r="M101" s="146"/>
      <c r="N101" s="147"/>
      <c r="P101" s="163" t="s">
        <v>117</v>
      </c>
      <c r="Q101" s="146"/>
      <c r="R101" s="146"/>
      <c r="S101" s="146"/>
      <c r="T101" s="146"/>
      <c r="U101" s="146"/>
      <c r="V101" s="146"/>
      <c r="W101" s="164" t="s">
        <v>118</v>
      </c>
      <c r="X101" s="146"/>
      <c r="Y101" s="146"/>
      <c r="Z101" s="146"/>
      <c r="AA101" s="146"/>
      <c r="AB101" s="146"/>
      <c r="AC101" s="147"/>
    </row>
    <row r="102" spans="1:29" ht="15.75" customHeight="1">
      <c r="A102" s="165"/>
      <c r="B102" s="298"/>
      <c r="C102" s="299"/>
      <c r="D102" s="299"/>
      <c r="E102" s="299"/>
      <c r="F102" s="299"/>
      <c r="G102" s="300"/>
      <c r="H102" s="166"/>
      <c r="I102" s="138"/>
      <c r="J102" s="138"/>
      <c r="K102" s="138"/>
      <c r="L102" s="138"/>
      <c r="M102" s="138"/>
      <c r="N102" s="139"/>
      <c r="P102" s="165"/>
      <c r="Q102" s="298"/>
      <c r="R102" s="299"/>
      <c r="S102" s="299"/>
      <c r="T102" s="299"/>
      <c r="U102" s="299"/>
      <c r="V102" s="300"/>
      <c r="W102" s="166"/>
      <c r="X102" s="138"/>
      <c r="Y102" s="138"/>
      <c r="Z102" s="138"/>
      <c r="AA102" s="138"/>
      <c r="AB102" s="138"/>
      <c r="AC102" s="139"/>
    </row>
    <row r="103" spans="1:29" ht="9.75" customHeight="1">
      <c r="A103" s="167" t="s">
        <v>119</v>
      </c>
      <c r="B103" s="96"/>
      <c r="C103" s="96"/>
      <c r="D103" s="96"/>
      <c r="E103" s="96"/>
      <c r="F103" s="96"/>
      <c r="G103" s="131"/>
      <c r="H103" s="168" t="s">
        <v>120</v>
      </c>
      <c r="I103" s="63"/>
      <c r="J103" s="157"/>
      <c r="K103" s="63"/>
      <c r="L103" s="169" t="s">
        <v>121</v>
      </c>
      <c r="M103" s="63"/>
      <c r="N103" s="157"/>
      <c r="P103" s="167" t="s">
        <v>119</v>
      </c>
      <c r="Q103" s="96"/>
      <c r="R103" s="96"/>
      <c r="S103" s="96"/>
      <c r="T103" s="96"/>
      <c r="U103" s="96"/>
      <c r="V103" s="131"/>
      <c r="W103" s="168" t="s">
        <v>120</v>
      </c>
      <c r="X103" s="63"/>
      <c r="Y103" s="157"/>
      <c r="Z103" s="63"/>
      <c r="AA103" s="169" t="s">
        <v>121</v>
      </c>
      <c r="AB103" s="63"/>
      <c r="AC103" s="157"/>
    </row>
    <row r="104" spans="1:29" ht="19.5" customHeight="1">
      <c r="A104" s="97"/>
      <c r="B104" s="298"/>
      <c r="C104" s="299"/>
      <c r="D104" s="299"/>
      <c r="E104" s="299"/>
      <c r="F104" s="299"/>
      <c r="G104" s="300"/>
      <c r="H104" s="97"/>
      <c r="I104" s="98"/>
      <c r="J104" s="157"/>
      <c r="K104" s="98"/>
      <c r="L104" s="98"/>
      <c r="M104" s="98"/>
      <c r="N104" s="144"/>
      <c r="P104" s="97"/>
      <c r="Q104" s="298"/>
      <c r="R104" s="299"/>
      <c r="S104" s="299"/>
      <c r="T104" s="299"/>
      <c r="U104" s="299"/>
      <c r="V104" s="300"/>
      <c r="W104" s="97"/>
      <c r="X104" s="98"/>
      <c r="Y104" s="157"/>
      <c r="Z104" s="98"/>
      <c r="AA104" s="98"/>
      <c r="AB104" s="98"/>
      <c r="AC104" s="144"/>
    </row>
    <row r="105" spans="1:29" ht="12.75" customHeight="1">
      <c r="A105" t="str">
        <f>$A$52</f>
        <v>Offenburg</v>
      </c>
      <c r="M105" s="311">
        <f>$M$52</f>
        <v>40677</v>
      </c>
      <c r="N105" s="270"/>
      <c r="P105" t="str">
        <f>$A$52</f>
        <v>Offenburg</v>
      </c>
      <c r="AB105" s="311">
        <f>$M$52</f>
        <v>40677</v>
      </c>
      <c r="AC105" s="270">
        <f>M105</f>
        <v>40677</v>
      </c>
    </row>
    <row r="106" ht="12.75" customHeight="1"/>
    <row r="107" spans="1:29" ht="24" customHeight="1">
      <c r="A107" s="128" t="s">
        <v>135</v>
      </c>
      <c r="B107" s="129"/>
      <c r="C107" s="129"/>
      <c r="D107" s="129"/>
      <c r="E107" s="129"/>
      <c r="F107" s="129"/>
      <c r="G107" s="129"/>
      <c r="H107" s="129"/>
      <c r="I107" s="129"/>
      <c r="J107" s="129"/>
      <c r="K107" s="129"/>
      <c r="L107" s="129"/>
      <c r="M107" s="129"/>
      <c r="N107" s="129"/>
      <c r="P107" s="128" t="str">
        <f>A107</f>
        <v>Schiedrichterzettel - Finalrunde</v>
      </c>
      <c r="Q107" s="129"/>
      <c r="R107" s="129"/>
      <c r="S107" s="129"/>
      <c r="T107" s="129"/>
      <c r="U107" s="129"/>
      <c r="V107" s="129"/>
      <c r="W107" s="129"/>
      <c r="X107" s="129"/>
      <c r="Y107" s="129"/>
      <c r="Z107" s="129"/>
      <c r="AA107" s="129"/>
      <c r="AB107" s="129"/>
      <c r="AC107" s="129"/>
    </row>
    <row r="108" spans="1:29" ht="15.75" customHeight="1">
      <c r="A108" s="130" t="s">
        <v>97</v>
      </c>
      <c r="B108" s="96"/>
      <c r="C108" s="96"/>
      <c r="D108" s="131"/>
      <c r="E108" s="132" t="s">
        <v>98</v>
      </c>
      <c r="F108" s="96"/>
      <c r="G108" s="131"/>
      <c r="H108" s="130" t="s">
        <v>99</v>
      </c>
      <c r="I108" s="96"/>
      <c r="J108" s="132"/>
      <c r="K108" s="131"/>
      <c r="L108" s="132" t="s">
        <v>100</v>
      </c>
      <c r="M108" s="96"/>
      <c r="N108" s="131"/>
      <c r="P108" s="130" t="s">
        <v>97</v>
      </c>
      <c r="Q108" s="96"/>
      <c r="R108" s="96"/>
      <c r="S108" s="131"/>
      <c r="T108" s="132" t="s">
        <v>98</v>
      </c>
      <c r="U108" s="96"/>
      <c r="V108" s="131"/>
      <c r="W108" s="130" t="s">
        <v>99</v>
      </c>
      <c r="X108" s="96"/>
      <c r="Y108" s="132"/>
      <c r="Z108" s="131"/>
      <c r="AA108" s="132" t="s">
        <v>100</v>
      </c>
      <c r="AB108" s="96"/>
      <c r="AC108" s="131"/>
    </row>
    <row r="109" spans="1:29" ht="18" customHeight="1">
      <c r="A109" s="97"/>
      <c r="B109" s="98"/>
      <c r="C109" s="284">
        <f>$C$3</f>
        <v>40677</v>
      </c>
      <c r="D109" s="281"/>
      <c r="E109" s="98"/>
      <c r="F109" s="280"/>
      <c r="G109" s="281"/>
      <c r="H109" s="282" t="s">
        <v>20</v>
      </c>
      <c r="I109" s="283"/>
      <c r="J109" s="283"/>
      <c r="K109" s="281"/>
      <c r="L109" s="282"/>
      <c r="M109" s="283"/>
      <c r="N109" s="281"/>
      <c r="P109" s="97"/>
      <c r="Q109" s="98"/>
      <c r="R109" s="284">
        <f>$C$3</f>
        <v>40677</v>
      </c>
      <c r="S109" s="281"/>
      <c r="T109" s="98"/>
      <c r="U109" s="280"/>
      <c r="V109" s="281"/>
      <c r="W109" s="282" t="s">
        <v>22</v>
      </c>
      <c r="X109" s="283"/>
      <c r="Y109" s="283"/>
      <c r="Z109" s="281"/>
      <c r="AA109" s="282"/>
      <c r="AB109" s="283"/>
      <c r="AC109" s="281"/>
    </row>
    <row r="110" spans="1:29" ht="24.75" customHeight="1">
      <c r="A110" s="134"/>
      <c r="B110" s="133" t="str">
        <f>$B$4</f>
        <v>BaWü JG-RLT Top24</v>
      </c>
      <c r="L110" s="295" t="str">
        <f>$L$4</f>
        <v>Jungen U12</v>
      </c>
      <c r="M110" s="295"/>
      <c r="N110" s="295"/>
      <c r="P110" s="134"/>
      <c r="Q110" s="133" t="str">
        <f>$B$4</f>
        <v>BaWü JG-RLT Top24</v>
      </c>
      <c r="AA110" s="295" t="str">
        <f>$L$4</f>
        <v>Jungen U12</v>
      </c>
      <c r="AB110" s="295"/>
      <c r="AC110" s="295"/>
    </row>
    <row r="111" spans="1:29" ht="4.5" customHeight="1">
      <c r="A111" s="95"/>
      <c r="B111" s="96"/>
      <c r="C111" s="96"/>
      <c r="D111" s="96"/>
      <c r="E111" s="96"/>
      <c r="F111" s="96"/>
      <c r="G111" s="96"/>
      <c r="H111" s="96"/>
      <c r="I111" s="96"/>
      <c r="J111" s="96"/>
      <c r="K111" s="96"/>
      <c r="L111" s="96"/>
      <c r="M111" s="96"/>
      <c r="N111" s="131"/>
      <c r="P111" s="95"/>
      <c r="Q111" s="96"/>
      <c r="R111" s="96"/>
      <c r="S111" s="96"/>
      <c r="T111" s="96"/>
      <c r="U111" s="96"/>
      <c r="V111" s="96"/>
      <c r="W111" s="96"/>
      <c r="X111" s="96"/>
      <c r="Y111" s="96"/>
      <c r="Z111" s="96"/>
      <c r="AA111" s="96"/>
      <c r="AB111" s="96"/>
      <c r="AC111" s="131"/>
    </row>
    <row r="112" spans="1:29" ht="9.75" customHeight="1">
      <c r="A112" s="135"/>
      <c r="B112" s="136"/>
      <c r="C112" s="137" t="s">
        <v>101</v>
      </c>
      <c r="D112" s="137"/>
      <c r="E112" s="136"/>
      <c r="F112" s="137" t="s">
        <v>102</v>
      </c>
      <c r="G112" s="137"/>
      <c r="H112" s="136"/>
      <c r="I112" s="137" t="s">
        <v>103</v>
      </c>
      <c r="J112" s="137"/>
      <c r="K112" s="137"/>
      <c r="M112" s="138"/>
      <c r="N112" s="139"/>
      <c r="P112" s="135"/>
      <c r="Q112" s="136"/>
      <c r="R112" s="137" t="s">
        <v>101</v>
      </c>
      <c r="S112" s="137"/>
      <c r="T112" s="136"/>
      <c r="U112" s="137" t="s">
        <v>102</v>
      </c>
      <c r="V112" s="137"/>
      <c r="W112" s="136"/>
      <c r="X112" s="137" t="s">
        <v>103</v>
      </c>
      <c r="Y112" s="137"/>
      <c r="Z112" s="137"/>
      <c r="AB112" s="138"/>
      <c r="AC112" s="139"/>
    </row>
    <row r="113" spans="1:29" ht="4.5" customHeight="1">
      <c r="A113" s="135"/>
      <c r="M113" s="138"/>
      <c r="N113" s="139"/>
      <c r="P113" s="135"/>
      <c r="AB113" s="138"/>
      <c r="AC113" s="139"/>
    </row>
    <row r="114" spans="1:29" ht="12.75" customHeight="1">
      <c r="A114" s="95"/>
      <c r="B114" s="96"/>
      <c r="C114" s="140" t="s">
        <v>104</v>
      </c>
      <c r="D114" s="140" t="s">
        <v>105</v>
      </c>
      <c r="E114" s="96"/>
      <c r="F114" s="140"/>
      <c r="G114" s="140"/>
      <c r="H114" s="96"/>
      <c r="I114" s="96"/>
      <c r="J114" s="131"/>
      <c r="M114" s="138"/>
      <c r="N114" s="139"/>
      <c r="P114" s="95"/>
      <c r="Q114" s="96"/>
      <c r="R114" s="140" t="s">
        <v>104</v>
      </c>
      <c r="S114" s="140" t="s">
        <v>105</v>
      </c>
      <c r="T114" s="96"/>
      <c r="U114" s="140"/>
      <c r="V114" s="140"/>
      <c r="W114" s="96"/>
      <c r="X114" s="96"/>
      <c r="Y114" s="131"/>
      <c r="AB114" s="138"/>
      <c r="AC114" s="139"/>
    </row>
    <row r="115" spans="1:29" ht="4.5" customHeight="1">
      <c r="A115" s="135"/>
      <c r="B115" s="138"/>
      <c r="C115" s="1"/>
      <c r="D115" s="1"/>
      <c r="E115" s="138"/>
      <c r="F115" s="1"/>
      <c r="G115" s="1"/>
      <c r="H115" s="138"/>
      <c r="I115" s="138"/>
      <c r="J115" s="139"/>
      <c r="M115" s="138"/>
      <c r="N115" s="139"/>
      <c r="P115" s="135"/>
      <c r="Q115" s="138"/>
      <c r="R115" s="1"/>
      <c r="S115" s="1"/>
      <c r="T115" s="138"/>
      <c r="U115" s="1"/>
      <c r="V115" s="1"/>
      <c r="W115" s="138"/>
      <c r="X115" s="138"/>
      <c r="Y115" s="139"/>
      <c r="AB115" s="138"/>
      <c r="AC115" s="139"/>
    </row>
    <row r="116" spans="1:29" ht="9.75" customHeight="1">
      <c r="A116" s="135"/>
      <c r="B116" s="138"/>
      <c r="C116" s="316">
        <f>Raster!BS21</f>
        <v>80</v>
      </c>
      <c r="D116" s="289" t="str">
        <f>Raster!BT21</f>
        <v>Stegemann, Torben</v>
      </c>
      <c r="E116" s="290"/>
      <c r="F116" s="290"/>
      <c r="G116" s="290"/>
      <c r="H116" s="290"/>
      <c r="I116" s="290"/>
      <c r="J116" s="291"/>
      <c r="L116" s="136"/>
      <c r="M116" s="1" t="s">
        <v>106</v>
      </c>
      <c r="N116" s="141"/>
      <c r="P116" s="135"/>
      <c r="Q116" s="138"/>
      <c r="R116" s="316">
        <f>Raster!BS24</f>
        <v>96</v>
      </c>
      <c r="S116" s="289" t="str">
        <f>Raster!BT24</f>
        <v>Raake, Len</v>
      </c>
      <c r="T116" s="290"/>
      <c r="U116" s="290"/>
      <c r="V116" s="290"/>
      <c r="W116" s="290"/>
      <c r="X116" s="290"/>
      <c r="Y116" s="291"/>
      <c r="AA116" s="136"/>
      <c r="AB116" s="1" t="s">
        <v>106</v>
      </c>
      <c r="AC116" s="141"/>
    </row>
    <row r="117" spans="1:29" ht="4.5" customHeight="1">
      <c r="A117" s="135"/>
      <c r="B117" s="138"/>
      <c r="C117" s="288"/>
      <c r="D117" s="290"/>
      <c r="E117" s="290"/>
      <c r="F117" s="290"/>
      <c r="G117" s="290"/>
      <c r="H117" s="290"/>
      <c r="I117" s="290"/>
      <c r="J117" s="291"/>
      <c r="M117" s="138"/>
      <c r="N117" s="139"/>
      <c r="P117" s="135"/>
      <c r="Q117" s="138"/>
      <c r="R117" s="288"/>
      <c r="S117" s="290"/>
      <c r="T117" s="290"/>
      <c r="U117" s="290"/>
      <c r="V117" s="290"/>
      <c r="W117" s="290"/>
      <c r="X117" s="290"/>
      <c r="Y117" s="291"/>
      <c r="AB117" s="138"/>
      <c r="AC117" s="139"/>
    </row>
    <row r="118" spans="1:29" ht="9.75" customHeight="1">
      <c r="A118" s="135"/>
      <c r="B118" s="138"/>
      <c r="C118" s="288"/>
      <c r="D118" s="290"/>
      <c r="E118" s="290"/>
      <c r="F118" s="290"/>
      <c r="G118" s="290"/>
      <c r="H118" s="290"/>
      <c r="I118" s="290"/>
      <c r="J118" s="291"/>
      <c r="L118" s="136"/>
      <c r="M118" s="1" t="s">
        <v>107</v>
      </c>
      <c r="N118" s="141"/>
      <c r="P118" s="135"/>
      <c r="Q118" s="138"/>
      <c r="R118" s="288"/>
      <c r="S118" s="290"/>
      <c r="T118" s="290"/>
      <c r="U118" s="290"/>
      <c r="V118" s="290"/>
      <c r="W118" s="290"/>
      <c r="X118" s="290"/>
      <c r="Y118" s="291"/>
      <c r="AA118" s="136"/>
      <c r="AB118" s="1" t="s">
        <v>107</v>
      </c>
      <c r="AC118" s="141"/>
    </row>
    <row r="119" spans="1:29" ht="4.5" customHeight="1">
      <c r="A119" s="135"/>
      <c r="B119" s="138"/>
      <c r="C119" s="288"/>
      <c r="D119" s="290"/>
      <c r="E119" s="290"/>
      <c r="F119" s="290"/>
      <c r="G119" s="290"/>
      <c r="H119" s="290"/>
      <c r="I119" s="290"/>
      <c r="J119" s="291"/>
      <c r="M119" s="138"/>
      <c r="N119" s="139"/>
      <c r="P119" s="135"/>
      <c r="Q119" s="138"/>
      <c r="R119" s="288"/>
      <c r="S119" s="290"/>
      <c r="T119" s="290"/>
      <c r="U119" s="290"/>
      <c r="V119" s="290"/>
      <c r="W119" s="290"/>
      <c r="X119" s="290"/>
      <c r="Y119" s="291"/>
      <c r="AB119" s="138"/>
      <c r="AC119" s="139"/>
    </row>
    <row r="120" spans="1:29" ht="9.75" customHeight="1">
      <c r="A120" s="135"/>
      <c r="B120" s="138"/>
      <c r="C120" s="288"/>
      <c r="D120" s="290"/>
      <c r="E120" s="290"/>
      <c r="F120" s="290"/>
      <c r="G120" s="290"/>
      <c r="H120" s="290"/>
      <c r="I120" s="290"/>
      <c r="J120" s="291"/>
      <c r="L120" s="142"/>
      <c r="M120" s="1" t="s">
        <v>107</v>
      </c>
      <c r="N120" s="141"/>
      <c r="P120" s="135"/>
      <c r="Q120" s="138"/>
      <c r="R120" s="288"/>
      <c r="S120" s="290"/>
      <c r="T120" s="290"/>
      <c r="U120" s="290"/>
      <c r="V120" s="290"/>
      <c r="W120" s="290"/>
      <c r="X120" s="290"/>
      <c r="Y120" s="291"/>
      <c r="AA120" s="142"/>
      <c r="AB120" s="1" t="s">
        <v>107</v>
      </c>
      <c r="AC120" s="141"/>
    </row>
    <row r="121" spans="1:29" ht="4.5" customHeight="1">
      <c r="A121" s="97"/>
      <c r="B121" s="98"/>
      <c r="C121" s="98"/>
      <c r="D121" s="98"/>
      <c r="E121" s="98"/>
      <c r="F121" s="98"/>
      <c r="G121" s="98"/>
      <c r="H121" s="98"/>
      <c r="I121" s="98"/>
      <c r="J121" s="139"/>
      <c r="L121" s="96"/>
      <c r="M121" s="143"/>
      <c r="N121" s="141"/>
      <c r="P121" s="97"/>
      <c r="Q121" s="98"/>
      <c r="R121" s="98"/>
      <c r="S121" s="98"/>
      <c r="T121" s="98"/>
      <c r="U121" s="98"/>
      <c r="V121" s="98"/>
      <c r="W121" s="98"/>
      <c r="X121" s="98"/>
      <c r="Y121" s="139"/>
      <c r="AA121" s="96"/>
      <c r="AB121" s="143"/>
      <c r="AC121" s="141"/>
    </row>
    <row r="122" spans="1:29" ht="12.75" customHeight="1">
      <c r="A122" s="95"/>
      <c r="B122" s="96"/>
      <c r="C122" s="96"/>
      <c r="D122" s="140" t="s">
        <v>108</v>
      </c>
      <c r="E122" s="96"/>
      <c r="F122" s="140"/>
      <c r="G122" s="140"/>
      <c r="H122" s="96"/>
      <c r="I122" s="96"/>
      <c r="J122" s="131"/>
      <c r="K122" s="96"/>
      <c r="L122" s="96"/>
      <c r="M122" s="96"/>
      <c r="N122" s="131"/>
      <c r="P122" s="95"/>
      <c r="Q122" s="96"/>
      <c r="R122" s="96"/>
      <c r="S122" s="140" t="s">
        <v>108</v>
      </c>
      <c r="T122" s="96"/>
      <c r="U122" s="140"/>
      <c r="V122" s="140"/>
      <c r="W122" s="96"/>
      <c r="X122" s="96"/>
      <c r="Y122" s="131"/>
      <c r="Z122" s="96"/>
      <c r="AA122" s="96"/>
      <c r="AB122" s="96"/>
      <c r="AC122" s="131"/>
    </row>
    <row r="123" spans="1:29" ht="4.5" customHeight="1">
      <c r="A123" s="135"/>
      <c r="B123" s="138"/>
      <c r="C123" s="138"/>
      <c r="D123" s="138"/>
      <c r="E123" s="138"/>
      <c r="F123" s="138"/>
      <c r="G123" s="138"/>
      <c r="H123" s="138"/>
      <c r="I123" s="138"/>
      <c r="J123" s="139"/>
      <c r="K123" s="138"/>
      <c r="L123" s="138"/>
      <c r="M123" s="138"/>
      <c r="N123" s="139"/>
      <c r="P123" s="135"/>
      <c r="Q123" s="138"/>
      <c r="R123" s="138"/>
      <c r="S123" s="138"/>
      <c r="T123" s="138"/>
      <c r="U123" s="138"/>
      <c r="V123" s="138"/>
      <c r="W123" s="138"/>
      <c r="X123" s="138"/>
      <c r="Y123" s="139"/>
      <c r="Z123" s="138"/>
      <c r="AA123" s="138"/>
      <c r="AB123" s="138"/>
      <c r="AC123" s="139"/>
    </row>
    <row r="124" spans="1:29" ht="9.75" customHeight="1">
      <c r="A124" s="135"/>
      <c r="B124" s="138"/>
      <c r="C124" s="138"/>
      <c r="D124" s="292"/>
      <c r="E124" s="293"/>
      <c r="F124" s="293"/>
      <c r="G124" s="293"/>
      <c r="H124" s="293"/>
      <c r="I124" s="293"/>
      <c r="J124" s="294"/>
      <c r="K124" s="138"/>
      <c r="L124" s="136"/>
      <c r="M124" s="1" t="s">
        <v>106</v>
      </c>
      <c r="N124" s="141"/>
      <c r="P124" s="135"/>
      <c r="Q124" s="138"/>
      <c r="R124" s="138"/>
      <c r="S124" s="292"/>
      <c r="T124" s="293"/>
      <c r="U124" s="293"/>
      <c r="V124" s="293"/>
      <c r="W124" s="293"/>
      <c r="X124" s="293"/>
      <c r="Y124" s="294"/>
      <c r="Z124" s="138"/>
      <c r="AA124" s="136"/>
      <c r="AB124" s="1" t="s">
        <v>106</v>
      </c>
      <c r="AC124" s="141"/>
    </row>
    <row r="125" spans="1:29" ht="4.5" customHeight="1">
      <c r="A125" s="135"/>
      <c r="B125" s="138"/>
      <c r="C125" s="138"/>
      <c r="D125" s="293"/>
      <c r="E125" s="293"/>
      <c r="F125" s="293"/>
      <c r="G125" s="293"/>
      <c r="H125" s="293"/>
      <c r="I125" s="293"/>
      <c r="J125" s="294"/>
      <c r="K125" s="138"/>
      <c r="L125" s="138"/>
      <c r="M125" s="138"/>
      <c r="N125" s="139"/>
      <c r="P125" s="135"/>
      <c r="Q125" s="138"/>
      <c r="R125" s="138"/>
      <c r="S125" s="293"/>
      <c r="T125" s="293"/>
      <c r="U125" s="293"/>
      <c r="V125" s="293"/>
      <c r="W125" s="293"/>
      <c r="X125" s="293"/>
      <c r="Y125" s="294"/>
      <c r="Z125" s="138"/>
      <c r="AA125" s="138"/>
      <c r="AB125" s="138"/>
      <c r="AC125" s="139"/>
    </row>
    <row r="126" spans="1:29" ht="9.75" customHeight="1">
      <c r="A126" s="135"/>
      <c r="B126" s="138"/>
      <c r="C126" s="138"/>
      <c r="D126" s="293"/>
      <c r="E126" s="293"/>
      <c r="F126" s="293"/>
      <c r="G126" s="293"/>
      <c r="H126" s="293"/>
      <c r="I126" s="293"/>
      <c r="J126" s="294"/>
      <c r="K126" s="138"/>
      <c r="L126" s="136"/>
      <c r="M126" s="1" t="s">
        <v>109</v>
      </c>
      <c r="N126" s="141"/>
      <c r="P126" s="135"/>
      <c r="Q126" s="138"/>
      <c r="R126" s="138"/>
      <c r="S126" s="293"/>
      <c r="T126" s="293"/>
      <c r="U126" s="293"/>
      <c r="V126" s="293"/>
      <c r="W126" s="293"/>
      <c r="X126" s="293"/>
      <c r="Y126" s="294"/>
      <c r="Z126" s="138"/>
      <c r="AA126" s="136"/>
      <c r="AB126" s="1" t="s">
        <v>109</v>
      </c>
      <c r="AC126" s="141"/>
    </row>
    <row r="127" spans="1:29" ht="4.5" customHeight="1">
      <c r="A127" s="97"/>
      <c r="B127" s="98"/>
      <c r="C127" s="98"/>
      <c r="D127" s="98"/>
      <c r="E127" s="98"/>
      <c r="F127" s="98"/>
      <c r="G127" s="98"/>
      <c r="H127" s="98"/>
      <c r="I127" s="98"/>
      <c r="J127" s="144"/>
      <c r="K127" s="98"/>
      <c r="L127" s="98"/>
      <c r="M127" s="98"/>
      <c r="N127" s="139"/>
      <c r="P127" s="97"/>
      <c r="Q127" s="98"/>
      <c r="R127" s="98"/>
      <c r="S127" s="98"/>
      <c r="T127" s="98"/>
      <c r="U127" s="98"/>
      <c r="V127" s="98"/>
      <c r="W127" s="98"/>
      <c r="X127" s="98"/>
      <c r="Y127" s="144"/>
      <c r="Z127" s="98"/>
      <c r="AA127" s="98"/>
      <c r="AB127" s="98"/>
      <c r="AC127" s="139"/>
    </row>
    <row r="128" spans="13:29" ht="4.5" customHeight="1">
      <c r="M128" s="138"/>
      <c r="N128" s="63"/>
      <c r="AB128" s="138"/>
      <c r="AC128" s="63"/>
    </row>
    <row r="129" spans="1:29" ht="4.5" customHeight="1">
      <c r="A129" s="95"/>
      <c r="B129" s="96"/>
      <c r="C129" s="96"/>
      <c r="D129" s="96"/>
      <c r="E129" s="96"/>
      <c r="F129" s="96"/>
      <c r="G129" s="96"/>
      <c r="H129" s="96"/>
      <c r="I129" s="96"/>
      <c r="J129" s="96"/>
      <c r="K129" s="96"/>
      <c r="L129" s="96"/>
      <c r="M129" s="96"/>
      <c r="N129" s="139"/>
      <c r="P129" s="95"/>
      <c r="Q129" s="96"/>
      <c r="R129" s="96"/>
      <c r="S129" s="96"/>
      <c r="T129" s="96"/>
      <c r="U129" s="96"/>
      <c r="V129" s="96"/>
      <c r="W129" s="96"/>
      <c r="X129" s="96"/>
      <c r="Y129" s="96"/>
      <c r="Z129" s="96"/>
      <c r="AA129" s="96"/>
      <c r="AB129" s="96"/>
      <c r="AC129" s="139"/>
    </row>
    <row r="130" spans="1:29" ht="9.75" customHeight="1">
      <c r="A130" s="135"/>
      <c r="B130" s="136"/>
      <c r="C130" s="137" t="s">
        <v>101</v>
      </c>
      <c r="D130" s="137"/>
      <c r="E130" s="136"/>
      <c r="F130" s="137" t="s">
        <v>102</v>
      </c>
      <c r="G130" s="137"/>
      <c r="H130" s="136"/>
      <c r="I130" s="137" t="s">
        <v>103</v>
      </c>
      <c r="J130" s="137"/>
      <c r="K130" s="137"/>
      <c r="M130" s="138"/>
      <c r="N130" s="139"/>
      <c r="P130" s="135"/>
      <c r="Q130" s="136"/>
      <c r="R130" s="137" t="s">
        <v>101</v>
      </c>
      <c r="S130" s="137"/>
      <c r="T130" s="136"/>
      <c r="U130" s="137" t="s">
        <v>102</v>
      </c>
      <c r="V130" s="137"/>
      <c r="W130" s="136"/>
      <c r="X130" s="137" t="s">
        <v>103</v>
      </c>
      <c r="Y130" s="137"/>
      <c r="Z130" s="137"/>
      <c r="AB130" s="138"/>
      <c r="AC130" s="139"/>
    </row>
    <row r="131" spans="1:29" ht="4.5" customHeight="1">
      <c r="A131" s="135"/>
      <c r="M131" s="138"/>
      <c r="N131" s="139"/>
      <c r="P131" s="135"/>
      <c r="AB131" s="138"/>
      <c r="AC131" s="139"/>
    </row>
    <row r="132" spans="1:29" ht="12.75" customHeight="1">
      <c r="A132" s="95"/>
      <c r="B132" s="96"/>
      <c r="C132" s="140" t="s">
        <v>104</v>
      </c>
      <c r="D132" s="140" t="s">
        <v>110</v>
      </c>
      <c r="E132" s="96"/>
      <c r="F132" s="140"/>
      <c r="G132" s="140"/>
      <c r="H132" s="96"/>
      <c r="I132" s="96"/>
      <c r="J132" s="131"/>
      <c r="M132" s="138"/>
      <c r="N132" s="139"/>
      <c r="P132" s="95"/>
      <c r="Q132" s="96"/>
      <c r="R132" s="140" t="s">
        <v>104</v>
      </c>
      <c r="S132" s="140" t="s">
        <v>110</v>
      </c>
      <c r="T132" s="96"/>
      <c r="U132" s="140"/>
      <c r="V132" s="140"/>
      <c r="W132" s="96"/>
      <c r="X132" s="96"/>
      <c r="Y132" s="131"/>
      <c r="AB132" s="138"/>
      <c r="AC132" s="139"/>
    </row>
    <row r="133" spans="1:29" ht="4.5" customHeight="1">
      <c r="A133" s="135"/>
      <c r="B133" s="138"/>
      <c r="C133" s="1"/>
      <c r="D133" s="1"/>
      <c r="E133" s="138"/>
      <c r="F133" s="1"/>
      <c r="G133" s="1"/>
      <c r="H133" s="138"/>
      <c r="I133" s="138"/>
      <c r="J133" s="139"/>
      <c r="M133" s="138"/>
      <c r="N133" s="139"/>
      <c r="P133" s="135"/>
      <c r="Q133" s="138"/>
      <c r="R133" s="1"/>
      <c r="S133" s="1"/>
      <c r="T133" s="138"/>
      <c r="U133" s="1"/>
      <c r="V133" s="1"/>
      <c r="W133" s="138"/>
      <c r="X133" s="138"/>
      <c r="Y133" s="139"/>
      <c r="AB133" s="138"/>
      <c r="AC133" s="139"/>
    </row>
    <row r="134" spans="1:29" ht="9.75" customHeight="1">
      <c r="A134" s="135"/>
      <c r="B134" s="138"/>
      <c r="C134" s="287">
        <f>Raster!BS23</f>
        <v>82</v>
      </c>
      <c r="D134" s="289" t="str">
        <f>Raster!BT23</f>
        <v>Stolz, Sven</v>
      </c>
      <c r="E134" s="290"/>
      <c r="F134" s="290"/>
      <c r="G134" s="290"/>
      <c r="H134" s="290"/>
      <c r="I134" s="290"/>
      <c r="J134" s="291"/>
      <c r="L134" s="136"/>
      <c r="M134" s="1" t="s">
        <v>106</v>
      </c>
      <c r="N134" s="141"/>
      <c r="P134" s="135"/>
      <c r="Q134" s="138"/>
      <c r="R134" s="287">
        <f>Raster!BS26</f>
        <v>78</v>
      </c>
      <c r="S134" s="289" t="str">
        <f>Raster!BT26</f>
        <v>Leupolz, Maximilian</v>
      </c>
      <c r="T134" s="290"/>
      <c r="U134" s="290"/>
      <c r="V134" s="290"/>
      <c r="W134" s="290"/>
      <c r="X134" s="290"/>
      <c r="Y134" s="291"/>
      <c r="AA134" s="136"/>
      <c r="AB134" s="1" t="s">
        <v>106</v>
      </c>
      <c r="AC134" s="141"/>
    </row>
    <row r="135" spans="1:29" ht="4.5" customHeight="1">
      <c r="A135" s="135"/>
      <c r="B135" s="138"/>
      <c r="C135" s="288"/>
      <c r="D135" s="290"/>
      <c r="E135" s="290"/>
      <c r="F135" s="290"/>
      <c r="G135" s="290"/>
      <c r="H135" s="290"/>
      <c r="I135" s="290"/>
      <c r="J135" s="291"/>
      <c r="M135" s="138"/>
      <c r="N135" s="139"/>
      <c r="P135" s="135"/>
      <c r="Q135" s="138"/>
      <c r="R135" s="288"/>
      <c r="S135" s="290"/>
      <c r="T135" s="290"/>
      <c r="U135" s="290"/>
      <c r="V135" s="290"/>
      <c r="W135" s="290"/>
      <c r="X135" s="290"/>
      <c r="Y135" s="291"/>
      <c r="AB135" s="138"/>
      <c r="AC135" s="139"/>
    </row>
    <row r="136" spans="1:29" ht="9.75" customHeight="1">
      <c r="A136" s="135"/>
      <c r="B136" s="138"/>
      <c r="C136" s="288"/>
      <c r="D136" s="290"/>
      <c r="E136" s="290"/>
      <c r="F136" s="290"/>
      <c r="G136" s="290"/>
      <c r="H136" s="290"/>
      <c r="I136" s="290"/>
      <c r="J136" s="291"/>
      <c r="L136" s="136"/>
      <c r="M136" s="1" t="s">
        <v>107</v>
      </c>
      <c r="N136" s="141"/>
      <c r="P136" s="135"/>
      <c r="Q136" s="138"/>
      <c r="R136" s="288"/>
      <c r="S136" s="290"/>
      <c r="T136" s="290"/>
      <c r="U136" s="290"/>
      <c r="V136" s="290"/>
      <c r="W136" s="290"/>
      <c r="X136" s="290"/>
      <c r="Y136" s="291"/>
      <c r="AA136" s="136"/>
      <c r="AB136" s="1" t="s">
        <v>107</v>
      </c>
      <c r="AC136" s="141"/>
    </row>
    <row r="137" spans="1:29" ht="4.5" customHeight="1">
      <c r="A137" s="135"/>
      <c r="B137" s="138"/>
      <c r="C137" s="288"/>
      <c r="D137" s="290"/>
      <c r="E137" s="290"/>
      <c r="F137" s="290"/>
      <c r="G137" s="290"/>
      <c r="H137" s="290"/>
      <c r="I137" s="290"/>
      <c r="J137" s="291"/>
      <c r="M137" s="138"/>
      <c r="N137" s="139"/>
      <c r="P137" s="135"/>
      <c r="Q137" s="138"/>
      <c r="R137" s="288"/>
      <c r="S137" s="290"/>
      <c r="T137" s="290"/>
      <c r="U137" s="290"/>
      <c r="V137" s="290"/>
      <c r="W137" s="290"/>
      <c r="X137" s="290"/>
      <c r="Y137" s="291"/>
      <c r="AB137" s="138"/>
      <c r="AC137" s="139"/>
    </row>
    <row r="138" spans="1:29" ht="9.75" customHeight="1">
      <c r="A138" s="135"/>
      <c r="B138" s="138"/>
      <c r="C138" s="288"/>
      <c r="D138" s="290"/>
      <c r="E138" s="290"/>
      <c r="F138" s="290"/>
      <c r="G138" s="290"/>
      <c r="H138" s="290"/>
      <c r="I138" s="290"/>
      <c r="J138" s="291"/>
      <c r="L138" s="142"/>
      <c r="M138" s="1" t="s">
        <v>107</v>
      </c>
      <c r="N138" s="141"/>
      <c r="P138" s="135"/>
      <c r="Q138" s="138"/>
      <c r="R138" s="288"/>
      <c r="S138" s="290"/>
      <c r="T138" s="290"/>
      <c r="U138" s="290"/>
      <c r="V138" s="290"/>
      <c r="W138" s="290"/>
      <c r="X138" s="290"/>
      <c r="Y138" s="291"/>
      <c r="AA138" s="142"/>
      <c r="AB138" s="1" t="s">
        <v>107</v>
      </c>
      <c r="AC138" s="141"/>
    </row>
    <row r="139" spans="1:29" ht="4.5" customHeight="1">
      <c r="A139" s="97"/>
      <c r="B139" s="98"/>
      <c r="C139" s="98"/>
      <c r="D139" s="98"/>
      <c r="E139" s="98"/>
      <c r="F139" s="98"/>
      <c r="G139" s="98"/>
      <c r="H139" s="98"/>
      <c r="I139" s="98"/>
      <c r="J139" s="139"/>
      <c r="L139" s="96"/>
      <c r="M139" s="143"/>
      <c r="N139" s="141"/>
      <c r="P139" s="97"/>
      <c r="Q139" s="98"/>
      <c r="R139" s="98"/>
      <c r="S139" s="98"/>
      <c r="T139" s="98"/>
      <c r="U139" s="98"/>
      <c r="V139" s="98"/>
      <c r="W139" s="98"/>
      <c r="X139" s="98"/>
      <c r="Y139" s="139"/>
      <c r="AA139" s="96"/>
      <c r="AB139" s="143"/>
      <c r="AC139" s="141"/>
    </row>
    <row r="140" spans="1:29" ht="12.75" customHeight="1">
      <c r="A140" s="95"/>
      <c r="B140" s="96"/>
      <c r="C140" s="96"/>
      <c r="D140" s="140" t="s">
        <v>108</v>
      </c>
      <c r="E140" s="96"/>
      <c r="F140" s="140"/>
      <c r="G140" s="140"/>
      <c r="H140" s="96"/>
      <c r="I140" s="96"/>
      <c r="J140" s="131"/>
      <c r="K140" s="96"/>
      <c r="L140" s="96"/>
      <c r="M140" s="96"/>
      <c r="N140" s="131"/>
      <c r="P140" s="95"/>
      <c r="Q140" s="96"/>
      <c r="R140" s="96"/>
      <c r="S140" s="140" t="s">
        <v>108</v>
      </c>
      <c r="T140" s="96"/>
      <c r="U140" s="140"/>
      <c r="V140" s="140"/>
      <c r="W140" s="96"/>
      <c r="X140" s="96"/>
      <c r="Y140" s="131"/>
      <c r="Z140" s="96"/>
      <c r="AA140" s="96"/>
      <c r="AB140" s="96"/>
      <c r="AC140" s="131"/>
    </row>
    <row r="141" spans="1:29" ht="4.5" customHeight="1">
      <c r="A141" s="135"/>
      <c r="B141" s="138"/>
      <c r="C141" s="138"/>
      <c r="D141" s="138"/>
      <c r="E141" s="138"/>
      <c r="F141" s="138"/>
      <c r="G141" s="138"/>
      <c r="H141" s="138"/>
      <c r="I141" s="138"/>
      <c r="J141" s="139"/>
      <c r="K141" s="138"/>
      <c r="L141" s="138"/>
      <c r="M141" s="138"/>
      <c r="N141" s="139"/>
      <c r="P141" s="135"/>
      <c r="Q141" s="138"/>
      <c r="R141" s="138"/>
      <c r="S141" s="138"/>
      <c r="T141" s="138"/>
      <c r="U141" s="138"/>
      <c r="V141" s="138"/>
      <c r="W141" s="138"/>
      <c r="X141" s="138"/>
      <c r="Y141" s="139"/>
      <c r="Z141" s="138"/>
      <c r="AA141" s="138"/>
      <c r="AB141" s="138"/>
      <c r="AC141" s="139"/>
    </row>
    <row r="142" spans="1:29" ht="9.75" customHeight="1">
      <c r="A142" s="135"/>
      <c r="B142" s="138"/>
      <c r="C142" s="138"/>
      <c r="D142" s="292"/>
      <c r="E142" s="293"/>
      <c r="F142" s="293"/>
      <c r="G142" s="293"/>
      <c r="H142" s="293"/>
      <c r="I142" s="293"/>
      <c r="J142" s="294"/>
      <c r="K142" s="138"/>
      <c r="L142" s="136"/>
      <c r="M142" s="1" t="s">
        <v>106</v>
      </c>
      <c r="N142" s="141"/>
      <c r="P142" s="135"/>
      <c r="Q142" s="138"/>
      <c r="R142" s="138"/>
      <c r="S142" s="292"/>
      <c r="T142" s="293"/>
      <c r="U142" s="293"/>
      <c r="V142" s="293"/>
      <c r="W142" s="293"/>
      <c r="X142" s="293"/>
      <c r="Y142" s="294"/>
      <c r="Z142" s="138"/>
      <c r="AA142" s="136"/>
      <c r="AB142" s="1" t="s">
        <v>106</v>
      </c>
      <c r="AC142" s="141"/>
    </row>
    <row r="143" spans="1:29" ht="4.5" customHeight="1">
      <c r="A143" s="135"/>
      <c r="B143" s="138"/>
      <c r="C143" s="138"/>
      <c r="D143" s="293"/>
      <c r="E143" s="293"/>
      <c r="F143" s="293"/>
      <c r="G143" s="293"/>
      <c r="H143" s="293"/>
      <c r="I143" s="293"/>
      <c r="J143" s="294"/>
      <c r="K143" s="138"/>
      <c r="L143" s="138"/>
      <c r="M143" s="138"/>
      <c r="N143" s="139"/>
      <c r="P143" s="135"/>
      <c r="Q143" s="138"/>
      <c r="R143" s="138"/>
      <c r="S143" s="293"/>
      <c r="T143" s="293"/>
      <c r="U143" s="293"/>
      <c r="V143" s="293"/>
      <c r="W143" s="293"/>
      <c r="X143" s="293"/>
      <c r="Y143" s="294"/>
      <c r="Z143" s="138"/>
      <c r="AA143" s="138"/>
      <c r="AB143" s="138"/>
      <c r="AC143" s="139"/>
    </row>
    <row r="144" spans="1:29" ht="9.75" customHeight="1">
      <c r="A144" s="135"/>
      <c r="B144" s="138"/>
      <c r="C144" s="138"/>
      <c r="D144" s="293"/>
      <c r="E144" s="293"/>
      <c r="F144" s="293"/>
      <c r="G144" s="293"/>
      <c r="H144" s="293"/>
      <c r="I144" s="293"/>
      <c r="J144" s="294"/>
      <c r="K144" s="138"/>
      <c r="L144" s="136"/>
      <c r="M144" s="1" t="s">
        <v>109</v>
      </c>
      <c r="N144" s="141"/>
      <c r="P144" s="135"/>
      <c r="Q144" s="138"/>
      <c r="R144" s="138"/>
      <c r="S144" s="293"/>
      <c r="T144" s="293"/>
      <c r="U144" s="293"/>
      <c r="V144" s="293"/>
      <c r="W144" s="293"/>
      <c r="X144" s="293"/>
      <c r="Y144" s="294"/>
      <c r="Z144" s="138"/>
      <c r="AA144" s="136"/>
      <c r="AB144" s="1" t="s">
        <v>109</v>
      </c>
      <c r="AC144" s="141"/>
    </row>
    <row r="145" spans="1:29" ht="4.5" customHeight="1">
      <c r="A145" s="97"/>
      <c r="B145" s="98"/>
      <c r="C145" s="98"/>
      <c r="D145" s="98"/>
      <c r="E145" s="98"/>
      <c r="F145" s="98"/>
      <c r="G145" s="98"/>
      <c r="H145" s="98"/>
      <c r="I145" s="98"/>
      <c r="J145" s="144"/>
      <c r="K145" s="98"/>
      <c r="L145" s="98"/>
      <c r="M145" s="98"/>
      <c r="N145" s="144"/>
      <c r="P145" s="97"/>
      <c r="Q145" s="98"/>
      <c r="R145" s="98"/>
      <c r="S145" s="98"/>
      <c r="T145" s="98"/>
      <c r="U145" s="98"/>
      <c r="V145" s="98"/>
      <c r="W145" s="98"/>
      <c r="X145" s="98"/>
      <c r="Y145" s="144"/>
      <c r="Z145" s="98"/>
      <c r="AA145" s="98"/>
      <c r="AB145" s="98"/>
      <c r="AC145" s="144"/>
    </row>
    <row r="146" spans="1:29" ht="4.5" customHeight="1">
      <c r="A146" s="138"/>
      <c r="B146" s="138"/>
      <c r="C146" s="138"/>
      <c r="D146" s="138"/>
      <c r="E146" s="138"/>
      <c r="F146" s="138"/>
      <c r="G146" s="138"/>
      <c r="H146" s="138"/>
      <c r="I146" s="138"/>
      <c r="J146" s="138"/>
      <c r="K146" s="138"/>
      <c r="L146" s="138"/>
      <c r="M146" s="138"/>
      <c r="N146" s="138"/>
      <c r="P146" s="138"/>
      <c r="Q146" s="138"/>
      <c r="R146" s="138"/>
      <c r="S146" s="138"/>
      <c r="T146" s="138"/>
      <c r="U146" s="138"/>
      <c r="V146" s="138"/>
      <c r="W146" s="138"/>
      <c r="X146" s="138"/>
      <c r="Y146" s="138"/>
      <c r="Z146" s="138"/>
      <c r="AA146" s="138"/>
      <c r="AB146" s="138"/>
      <c r="AC146" s="138"/>
    </row>
    <row r="147" spans="1:29" ht="12.75" customHeight="1">
      <c r="A147" s="301" t="s">
        <v>111</v>
      </c>
      <c r="B147" s="302"/>
      <c r="C147" s="303"/>
      <c r="D147" s="145" t="s">
        <v>64</v>
      </c>
      <c r="E147" s="146"/>
      <c r="F147" s="146"/>
      <c r="G147" s="146"/>
      <c r="H147" s="146"/>
      <c r="I147" s="146"/>
      <c r="J147" s="146"/>
      <c r="K147" s="146"/>
      <c r="L147" s="146"/>
      <c r="M147" s="146"/>
      <c r="N147" s="147"/>
      <c r="P147" s="301" t="s">
        <v>111</v>
      </c>
      <c r="Q147" s="302"/>
      <c r="R147" s="303"/>
      <c r="S147" s="145" t="s">
        <v>64</v>
      </c>
      <c r="T147" s="146"/>
      <c r="U147" s="146"/>
      <c r="V147" s="146"/>
      <c r="W147" s="146"/>
      <c r="X147" s="146"/>
      <c r="Y147" s="146"/>
      <c r="Z147" s="146"/>
      <c r="AA147" s="146"/>
      <c r="AB147" s="146"/>
      <c r="AC147" s="147"/>
    </row>
    <row r="148" spans="1:29" ht="12.75" customHeight="1">
      <c r="A148" s="304"/>
      <c r="B148" s="305"/>
      <c r="C148" s="306"/>
      <c r="D148" s="148" t="s">
        <v>66</v>
      </c>
      <c r="E148" s="149" t="s">
        <v>67</v>
      </c>
      <c r="F148" s="147"/>
      <c r="G148" s="150" t="s">
        <v>68</v>
      </c>
      <c r="H148" s="149" t="s">
        <v>69</v>
      </c>
      <c r="I148" s="151"/>
      <c r="J148" s="150" t="s">
        <v>70</v>
      </c>
      <c r="K148" s="149" t="s">
        <v>112</v>
      </c>
      <c r="L148" s="146"/>
      <c r="M148" s="147"/>
      <c r="N148" s="150" t="s">
        <v>113</v>
      </c>
      <c r="P148" s="304"/>
      <c r="Q148" s="305"/>
      <c r="R148" s="306"/>
      <c r="S148" s="148" t="s">
        <v>66</v>
      </c>
      <c r="T148" s="149" t="s">
        <v>67</v>
      </c>
      <c r="U148" s="147"/>
      <c r="V148" s="150" t="s">
        <v>68</v>
      </c>
      <c r="W148" s="149" t="s">
        <v>69</v>
      </c>
      <c r="X148" s="151"/>
      <c r="Y148" s="150" t="s">
        <v>70</v>
      </c>
      <c r="Z148" s="149" t="s">
        <v>112</v>
      </c>
      <c r="AA148" s="146"/>
      <c r="AB148" s="147"/>
      <c r="AC148" s="150" t="s">
        <v>113</v>
      </c>
    </row>
    <row r="149" spans="1:29" ht="18" customHeight="1">
      <c r="A149" s="95"/>
      <c r="B149" s="152">
        <v>1</v>
      </c>
      <c r="C149" s="152"/>
      <c r="D149" s="142"/>
      <c r="E149" s="96"/>
      <c r="F149" s="131"/>
      <c r="G149" s="131"/>
      <c r="H149" s="96"/>
      <c r="I149" s="131"/>
      <c r="J149" s="131"/>
      <c r="K149" s="153"/>
      <c r="L149" s="153"/>
      <c r="M149" s="154"/>
      <c r="N149" s="154"/>
      <c r="P149" s="95"/>
      <c r="Q149" s="152">
        <v>1</v>
      </c>
      <c r="R149" s="152"/>
      <c r="S149" s="142"/>
      <c r="T149" s="96"/>
      <c r="U149" s="131"/>
      <c r="V149" s="131"/>
      <c r="W149" s="96"/>
      <c r="X149" s="131"/>
      <c r="Y149" s="131"/>
      <c r="Z149" s="153"/>
      <c r="AA149" s="153"/>
      <c r="AB149" s="154"/>
      <c r="AC149" s="154"/>
    </row>
    <row r="150" spans="1:29" ht="18" customHeight="1">
      <c r="A150" s="155"/>
      <c r="B150" s="156">
        <v>2</v>
      </c>
      <c r="C150" s="156"/>
      <c r="D150" s="136"/>
      <c r="E150" s="63"/>
      <c r="F150" s="157"/>
      <c r="G150" s="157"/>
      <c r="H150" s="63"/>
      <c r="I150" s="157"/>
      <c r="J150" s="157"/>
      <c r="K150" s="158"/>
      <c r="L150" s="158"/>
      <c r="M150" s="159"/>
      <c r="N150" s="159"/>
      <c r="P150" s="155"/>
      <c r="Q150" s="156">
        <v>2</v>
      </c>
      <c r="R150" s="156"/>
      <c r="S150" s="136"/>
      <c r="T150" s="63"/>
      <c r="U150" s="157"/>
      <c r="V150" s="157"/>
      <c r="W150" s="63"/>
      <c r="X150" s="157"/>
      <c r="Y150" s="157"/>
      <c r="Z150" s="158"/>
      <c r="AA150" s="158"/>
      <c r="AB150" s="159"/>
      <c r="AC150" s="159"/>
    </row>
    <row r="151" spans="1:29" ht="9" customHeight="1">
      <c r="A151" s="96"/>
      <c r="B151" s="96"/>
      <c r="C151" s="96"/>
      <c r="D151" s="96"/>
      <c r="E151" s="96"/>
      <c r="F151" s="96"/>
      <c r="G151" s="96"/>
      <c r="H151" s="96"/>
      <c r="I151" s="96"/>
      <c r="J151" s="96"/>
      <c r="K151" s="96"/>
      <c r="L151" s="96"/>
      <c r="M151" s="96"/>
      <c r="N151" s="96"/>
      <c r="P151" s="96"/>
      <c r="Q151" s="96"/>
      <c r="R151" s="96"/>
      <c r="S151" s="96"/>
      <c r="T151" s="96"/>
      <c r="U151" s="96"/>
      <c r="V151" s="96"/>
      <c r="W151" s="96"/>
      <c r="X151" s="96"/>
      <c r="Y151" s="96"/>
      <c r="Z151" s="96"/>
      <c r="AA151" s="96"/>
      <c r="AB151" s="96"/>
      <c r="AC151" s="96"/>
    </row>
    <row r="152" spans="2:29" ht="18" customHeight="1">
      <c r="B152" s="160" t="s">
        <v>114</v>
      </c>
      <c r="D152" s="161"/>
      <c r="E152" s="161"/>
      <c r="F152" s="161"/>
      <c r="G152" s="161"/>
      <c r="I152" s="160" t="s">
        <v>115</v>
      </c>
      <c r="J152" s="161"/>
      <c r="K152" s="162" t="s">
        <v>48</v>
      </c>
      <c r="L152" s="161"/>
      <c r="M152" s="161"/>
      <c r="N152" s="162" t="s">
        <v>116</v>
      </c>
      <c r="Q152" s="160" t="s">
        <v>114</v>
      </c>
      <c r="S152" s="161"/>
      <c r="T152" s="161"/>
      <c r="U152" s="161"/>
      <c r="V152" s="161"/>
      <c r="X152" s="160" t="s">
        <v>115</v>
      </c>
      <c r="Y152" s="161"/>
      <c r="Z152" s="162" t="s">
        <v>48</v>
      </c>
      <c r="AA152" s="161"/>
      <c r="AB152" s="161"/>
      <c r="AC152" s="162" t="s">
        <v>116</v>
      </c>
    </row>
    <row r="153" ht="9.75" customHeight="1"/>
    <row r="154" spans="1:29" ht="9.75" customHeight="1">
      <c r="A154" s="163" t="s">
        <v>117</v>
      </c>
      <c r="B154" s="146"/>
      <c r="C154" s="146"/>
      <c r="D154" s="146"/>
      <c r="E154" s="146"/>
      <c r="F154" s="146"/>
      <c r="G154" s="146"/>
      <c r="H154" s="164" t="s">
        <v>118</v>
      </c>
      <c r="I154" s="146"/>
      <c r="J154" s="146"/>
      <c r="K154" s="146"/>
      <c r="L154" s="146"/>
      <c r="M154" s="146"/>
      <c r="N154" s="147"/>
      <c r="P154" s="163" t="s">
        <v>117</v>
      </c>
      <c r="Q154" s="146"/>
      <c r="R154" s="146"/>
      <c r="S154" s="146"/>
      <c r="T154" s="146"/>
      <c r="U154" s="146"/>
      <c r="V154" s="146"/>
      <c r="W154" s="164" t="s">
        <v>118</v>
      </c>
      <c r="X154" s="146"/>
      <c r="Y154" s="146"/>
      <c r="Z154" s="146"/>
      <c r="AA154" s="146"/>
      <c r="AB154" s="146"/>
      <c r="AC154" s="147"/>
    </row>
    <row r="155" spans="1:29" ht="15.75" customHeight="1">
      <c r="A155" s="165"/>
      <c r="B155" s="298"/>
      <c r="C155" s="299"/>
      <c r="D155" s="299"/>
      <c r="E155" s="299"/>
      <c r="F155" s="299"/>
      <c r="G155" s="300"/>
      <c r="H155" s="166"/>
      <c r="I155" s="138"/>
      <c r="J155" s="138"/>
      <c r="K155" s="138"/>
      <c r="L155" s="138"/>
      <c r="M155" s="138"/>
      <c r="N155" s="139"/>
      <c r="P155" s="165"/>
      <c r="Q155" s="298"/>
      <c r="R155" s="299"/>
      <c r="S155" s="299"/>
      <c r="T155" s="299"/>
      <c r="U155" s="299"/>
      <c r="V155" s="300"/>
      <c r="W155" s="166"/>
      <c r="X155" s="138"/>
      <c r="Y155" s="138"/>
      <c r="Z155" s="138"/>
      <c r="AA155" s="138"/>
      <c r="AB155" s="138"/>
      <c r="AC155" s="139"/>
    </row>
    <row r="156" spans="1:29" ht="9.75" customHeight="1">
      <c r="A156" s="167" t="s">
        <v>119</v>
      </c>
      <c r="B156" s="96"/>
      <c r="C156" s="96"/>
      <c r="D156" s="96"/>
      <c r="E156" s="96"/>
      <c r="F156" s="96"/>
      <c r="G156" s="131"/>
      <c r="H156" s="168" t="s">
        <v>120</v>
      </c>
      <c r="I156" s="63"/>
      <c r="J156" s="157"/>
      <c r="K156" s="63"/>
      <c r="L156" s="169" t="s">
        <v>121</v>
      </c>
      <c r="M156" s="63"/>
      <c r="N156" s="157"/>
      <c r="P156" s="167" t="s">
        <v>119</v>
      </c>
      <c r="Q156" s="96"/>
      <c r="R156" s="96"/>
      <c r="S156" s="96"/>
      <c r="T156" s="96"/>
      <c r="U156" s="96"/>
      <c r="V156" s="131"/>
      <c r="W156" s="168" t="s">
        <v>120</v>
      </c>
      <c r="X156" s="63"/>
      <c r="Y156" s="157"/>
      <c r="Z156" s="63"/>
      <c r="AA156" s="169" t="s">
        <v>121</v>
      </c>
      <c r="AB156" s="63"/>
      <c r="AC156" s="157"/>
    </row>
    <row r="157" spans="1:29" ht="19.5" customHeight="1">
      <c r="A157" s="97"/>
      <c r="B157" s="298"/>
      <c r="C157" s="299"/>
      <c r="D157" s="299"/>
      <c r="E157" s="299"/>
      <c r="F157" s="299"/>
      <c r="G157" s="300"/>
      <c r="H157" s="97"/>
      <c r="I157" s="98"/>
      <c r="J157" s="157"/>
      <c r="K157" s="98"/>
      <c r="L157" s="98"/>
      <c r="M157" s="98"/>
      <c r="N157" s="144"/>
      <c r="P157" s="97"/>
      <c r="Q157" s="298"/>
      <c r="R157" s="299"/>
      <c r="S157" s="299"/>
      <c r="T157" s="299"/>
      <c r="U157" s="299"/>
      <c r="V157" s="300"/>
      <c r="W157" s="97"/>
      <c r="X157" s="98"/>
      <c r="Y157" s="157"/>
      <c r="Z157" s="98"/>
      <c r="AA157" s="98"/>
      <c r="AB157" s="98"/>
      <c r="AC157" s="144"/>
    </row>
    <row r="158" spans="1:29" ht="12.75" customHeight="1">
      <c r="A158" t="str">
        <f>$A$52</f>
        <v>Offenburg</v>
      </c>
      <c r="M158" s="311">
        <f>$M$52</f>
        <v>40677</v>
      </c>
      <c r="N158" s="270"/>
      <c r="P158" t="str">
        <f>$A$52</f>
        <v>Offenburg</v>
      </c>
      <c r="AB158" s="311">
        <f>$M$52</f>
        <v>40677</v>
      </c>
      <c r="AC158" s="270">
        <f>M158</f>
        <v>40677</v>
      </c>
    </row>
    <row r="159" ht="12.75" customHeight="1"/>
    <row r="160" spans="1:29" ht="24" customHeight="1">
      <c r="A160" s="128" t="s">
        <v>135</v>
      </c>
      <c r="B160" s="129"/>
      <c r="C160" s="129"/>
      <c r="D160" s="129"/>
      <c r="E160" s="129"/>
      <c r="F160" s="129"/>
      <c r="G160" s="129"/>
      <c r="H160" s="129"/>
      <c r="I160" s="129"/>
      <c r="J160" s="129"/>
      <c r="K160" s="129"/>
      <c r="L160" s="129"/>
      <c r="M160" s="129"/>
      <c r="N160" s="129"/>
      <c r="P160" s="128" t="str">
        <f>A160</f>
        <v>Schiedrichterzettel - Finalrunde</v>
      </c>
      <c r="Q160" s="129"/>
      <c r="R160" s="129"/>
      <c r="S160" s="129"/>
      <c r="T160" s="129"/>
      <c r="U160" s="129"/>
      <c r="V160" s="129"/>
      <c r="W160" s="129"/>
      <c r="X160" s="129"/>
      <c r="Y160" s="129"/>
      <c r="Z160" s="129"/>
      <c r="AA160" s="129"/>
      <c r="AB160" s="129"/>
      <c r="AC160" s="129"/>
    </row>
    <row r="161" spans="1:29" ht="15.75" customHeight="1">
      <c r="A161" s="130" t="s">
        <v>97</v>
      </c>
      <c r="B161" s="96"/>
      <c r="C161" s="96"/>
      <c r="D161" s="131"/>
      <c r="E161" s="132" t="s">
        <v>98</v>
      </c>
      <c r="F161" s="96"/>
      <c r="G161" s="131"/>
      <c r="H161" s="130" t="s">
        <v>99</v>
      </c>
      <c r="I161" s="96"/>
      <c r="J161" s="132"/>
      <c r="K161" s="131"/>
      <c r="L161" s="132" t="s">
        <v>100</v>
      </c>
      <c r="M161" s="96"/>
      <c r="N161" s="131"/>
      <c r="P161" s="130" t="s">
        <v>97</v>
      </c>
      <c r="Q161" s="96"/>
      <c r="R161" s="96"/>
      <c r="S161" s="131"/>
      <c r="T161" s="132" t="s">
        <v>98</v>
      </c>
      <c r="U161" s="96"/>
      <c r="V161" s="131"/>
      <c r="W161" s="130" t="s">
        <v>99</v>
      </c>
      <c r="X161" s="96"/>
      <c r="Y161" s="132"/>
      <c r="Z161" s="131"/>
      <c r="AA161" s="132" t="s">
        <v>100</v>
      </c>
      <c r="AB161" s="96"/>
      <c r="AC161" s="131"/>
    </row>
    <row r="162" spans="1:29" ht="18" customHeight="1">
      <c r="A162" s="97"/>
      <c r="B162" s="98"/>
      <c r="C162" s="284">
        <f>$C$3</f>
        <v>40677</v>
      </c>
      <c r="D162" s="281"/>
      <c r="E162" s="98"/>
      <c r="F162" s="280"/>
      <c r="G162" s="281"/>
      <c r="H162" s="282" t="s">
        <v>24</v>
      </c>
      <c r="I162" s="283"/>
      <c r="J162" s="283"/>
      <c r="K162" s="281"/>
      <c r="L162" s="282"/>
      <c r="M162" s="283"/>
      <c r="N162" s="281"/>
      <c r="P162" s="97"/>
      <c r="Q162" s="98"/>
      <c r="R162" s="284">
        <f>$C$3</f>
        <v>40677</v>
      </c>
      <c r="S162" s="281"/>
      <c r="T162" s="98"/>
      <c r="U162" s="280"/>
      <c r="V162" s="281"/>
      <c r="W162" s="282" t="s">
        <v>26</v>
      </c>
      <c r="X162" s="283"/>
      <c r="Y162" s="283"/>
      <c r="Z162" s="281"/>
      <c r="AA162" s="282"/>
      <c r="AB162" s="283"/>
      <c r="AC162" s="281"/>
    </row>
    <row r="163" spans="1:29" ht="24.75" customHeight="1">
      <c r="A163" s="134"/>
      <c r="B163" s="133" t="str">
        <f>$B$4</f>
        <v>BaWü JG-RLT Top24</v>
      </c>
      <c r="L163" s="295" t="str">
        <f>$L$4</f>
        <v>Jungen U12</v>
      </c>
      <c r="M163" s="295"/>
      <c r="N163" s="295"/>
      <c r="P163" s="134"/>
      <c r="Q163" s="133" t="str">
        <f>$B$4</f>
        <v>BaWü JG-RLT Top24</v>
      </c>
      <c r="AA163" s="295" t="str">
        <f>$L$4</f>
        <v>Jungen U12</v>
      </c>
      <c r="AB163" s="295"/>
      <c r="AC163" s="295"/>
    </row>
    <row r="164" spans="1:29" ht="4.5" customHeight="1">
      <c r="A164" s="95"/>
      <c r="B164" s="96"/>
      <c r="C164" s="96"/>
      <c r="D164" s="96"/>
      <c r="E164" s="96"/>
      <c r="F164" s="96"/>
      <c r="G164" s="96"/>
      <c r="H164" s="96"/>
      <c r="I164" s="96"/>
      <c r="J164" s="96"/>
      <c r="K164" s="96"/>
      <c r="L164" s="96"/>
      <c r="M164" s="96"/>
      <c r="N164" s="131"/>
      <c r="P164" s="95"/>
      <c r="Q164" s="96"/>
      <c r="R164" s="96"/>
      <c r="S164" s="96"/>
      <c r="T164" s="96"/>
      <c r="U164" s="96"/>
      <c r="V164" s="96"/>
      <c r="W164" s="96"/>
      <c r="X164" s="96"/>
      <c r="Y164" s="96"/>
      <c r="Z164" s="96"/>
      <c r="AA164" s="96"/>
      <c r="AB164" s="96"/>
      <c r="AC164" s="131"/>
    </row>
    <row r="165" spans="1:29" ht="9.75" customHeight="1">
      <c r="A165" s="135"/>
      <c r="B165" s="136"/>
      <c r="C165" s="137" t="s">
        <v>101</v>
      </c>
      <c r="D165" s="137"/>
      <c r="E165" s="136"/>
      <c r="F165" s="137" t="s">
        <v>102</v>
      </c>
      <c r="G165" s="137"/>
      <c r="H165" s="136"/>
      <c r="I165" s="137" t="s">
        <v>103</v>
      </c>
      <c r="J165" s="137"/>
      <c r="K165" s="137"/>
      <c r="M165" s="138"/>
      <c r="N165" s="139"/>
      <c r="P165" s="135"/>
      <c r="Q165" s="136"/>
      <c r="R165" s="137" t="s">
        <v>101</v>
      </c>
      <c r="S165" s="137"/>
      <c r="T165" s="136"/>
      <c r="U165" s="137" t="s">
        <v>102</v>
      </c>
      <c r="V165" s="137"/>
      <c r="W165" s="136"/>
      <c r="X165" s="137" t="s">
        <v>103</v>
      </c>
      <c r="Y165" s="137"/>
      <c r="Z165" s="137"/>
      <c r="AB165" s="138"/>
      <c r="AC165" s="139"/>
    </row>
    <row r="166" spans="1:29" ht="4.5" customHeight="1">
      <c r="A166" s="135"/>
      <c r="M166" s="138"/>
      <c r="N166" s="139"/>
      <c r="P166" s="135"/>
      <c r="AB166" s="138"/>
      <c r="AC166" s="139"/>
    </row>
    <row r="167" spans="1:29" ht="12.75" customHeight="1">
      <c r="A167" s="95"/>
      <c r="B167" s="96"/>
      <c r="C167" s="140" t="s">
        <v>104</v>
      </c>
      <c r="D167" s="140" t="s">
        <v>105</v>
      </c>
      <c r="E167" s="96"/>
      <c r="F167" s="140"/>
      <c r="G167" s="140"/>
      <c r="H167" s="96"/>
      <c r="I167" s="96"/>
      <c r="J167" s="131"/>
      <c r="M167" s="138"/>
      <c r="N167" s="139"/>
      <c r="P167" s="95"/>
      <c r="Q167" s="96"/>
      <c r="R167" s="140" t="s">
        <v>104</v>
      </c>
      <c r="S167" s="140" t="s">
        <v>105</v>
      </c>
      <c r="T167" s="96"/>
      <c r="U167" s="140"/>
      <c r="V167" s="140"/>
      <c r="W167" s="96"/>
      <c r="X167" s="96"/>
      <c r="Y167" s="131"/>
      <c r="AB167" s="138"/>
      <c r="AC167" s="139"/>
    </row>
    <row r="168" spans="1:29" ht="4.5" customHeight="1">
      <c r="A168" s="135"/>
      <c r="B168" s="138"/>
      <c r="C168" s="1"/>
      <c r="D168" s="1"/>
      <c r="E168" s="138"/>
      <c r="F168" s="1"/>
      <c r="G168" s="1"/>
      <c r="H168" s="138"/>
      <c r="I168" s="138"/>
      <c r="J168" s="139"/>
      <c r="M168" s="138"/>
      <c r="N168" s="139"/>
      <c r="P168" s="135"/>
      <c r="Q168" s="138"/>
      <c r="R168" s="1"/>
      <c r="S168" s="1"/>
      <c r="T168" s="138"/>
      <c r="U168" s="1"/>
      <c r="V168" s="1"/>
      <c r="W168" s="138"/>
      <c r="X168" s="138"/>
      <c r="Y168" s="139"/>
      <c r="AB168" s="138"/>
      <c r="AC168" s="139"/>
    </row>
    <row r="169" spans="1:29" ht="9.75" customHeight="1">
      <c r="A169" s="135"/>
      <c r="B169" s="138"/>
      <c r="C169" s="316">
        <f>Raster!BS28</f>
        <v>88</v>
      </c>
      <c r="D169" s="289" t="str">
        <f>Raster!BT28</f>
        <v>Schweizer, Tim</v>
      </c>
      <c r="E169" s="290"/>
      <c r="F169" s="290"/>
      <c r="G169" s="290"/>
      <c r="H169" s="290"/>
      <c r="I169" s="290"/>
      <c r="J169" s="291"/>
      <c r="L169" s="136"/>
      <c r="M169" s="1" t="s">
        <v>106</v>
      </c>
      <c r="N169" s="141"/>
      <c r="P169" s="135"/>
      <c r="Q169" s="138"/>
      <c r="R169" s="316">
        <f>Raster!BS31</f>
        <v>74</v>
      </c>
      <c r="S169" s="289" t="str">
        <f>Raster!BT31</f>
        <v>Siebel, Dominic</v>
      </c>
      <c r="T169" s="290"/>
      <c r="U169" s="290"/>
      <c r="V169" s="290"/>
      <c r="W169" s="290"/>
      <c r="X169" s="290"/>
      <c r="Y169" s="291"/>
      <c r="AA169" s="136"/>
      <c r="AB169" s="1" t="s">
        <v>106</v>
      </c>
      <c r="AC169" s="141"/>
    </row>
    <row r="170" spans="1:29" ht="4.5" customHeight="1">
      <c r="A170" s="135"/>
      <c r="B170" s="138"/>
      <c r="C170" s="288"/>
      <c r="D170" s="290"/>
      <c r="E170" s="290"/>
      <c r="F170" s="290"/>
      <c r="G170" s="290"/>
      <c r="H170" s="290"/>
      <c r="I170" s="290"/>
      <c r="J170" s="291"/>
      <c r="M170" s="138"/>
      <c r="N170" s="139"/>
      <c r="P170" s="135"/>
      <c r="Q170" s="138"/>
      <c r="R170" s="288"/>
      <c r="S170" s="290"/>
      <c r="T170" s="290"/>
      <c r="U170" s="290"/>
      <c r="V170" s="290"/>
      <c r="W170" s="290"/>
      <c r="X170" s="290"/>
      <c r="Y170" s="291"/>
      <c r="AB170" s="138"/>
      <c r="AC170" s="139"/>
    </row>
    <row r="171" spans="1:29" ht="9.75" customHeight="1">
      <c r="A171" s="135"/>
      <c r="B171" s="138"/>
      <c r="C171" s="288"/>
      <c r="D171" s="290"/>
      <c r="E171" s="290"/>
      <c r="F171" s="290"/>
      <c r="G171" s="290"/>
      <c r="H171" s="290"/>
      <c r="I171" s="290"/>
      <c r="J171" s="291"/>
      <c r="L171" s="136"/>
      <c r="M171" s="1" t="s">
        <v>107</v>
      </c>
      <c r="N171" s="141"/>
      <c r="P171" s="135"/>
      <c r="Q171" s="138"/>
      <c r="R171" s="288"/>
      <c r="S171" s="290"/>
      <c r="T171" s="290"/>
      <c r="U171" s="290"/>
      <c r="V171" s="290"/>
      <c r="W171" s="290"/>
      <c r="X171" s="290"/>
      <c r="Y171" s="291"/>
      <c r="AA171" s="136"/>
      <c r="AB171" s="1" t="s">
        <v>107</v>
      </c>
      <c r="AC171" s="141"/>
    </row>
    <row r="172" spans="1:29" ht="4.5" customHeight="1">
      <c r="A172" s="135"/>
      <c r="B172" s="138"/>
      <c r="C172" s="288"/>
      <c r="D172" s="290"/>
      <c r="E172" s="290"/>
      <c r="F172" s="290"/>
      <c r="G172" s="290"/>
      <c r="H172" s="290"/>
      <c r="I172" s="290"/>
      <c r="J172" s="291"/>
      <c r="M172" s="138"/>
      <c r="N172" s="139"/>
      <c r="P172" s="135"/>
      <c r="Q172" s="138"/>
      <c r="R172" s="288"/>
      <c r="S172" s="290"/>
      <c r="T172" s="290"/>
      <c r="U172" s="290"/>
      <c r="V172" s="290"/>
      <c r="W172" s="290"/>
      <c r="X172" s="290"/>
      <c r="Y172" s="291"/>
      <c r="AB172" s="138"/>
      <c r="AC172" s="139"/>
    </row>
    <row r="173" spans="1:29" ht="9.75" customHeight="1">
      <c r="A173" s="135"/>
      <c r="B173" s="138"/>
      <c r="C173" s="288"/>
      <c r="D173" s="290"/>
      <c r="E173" s="290"/>
      <c r="F173" s="290"/>
      <c r="G173" s="290"/>
      <c r="H173" s="290"/>
      <c r="I173" s="290"/>
      <c r="J173" s="291"/>
      <c r="L173" s="142"/>
      <c r="M173" s="1" t="s">
        <v>107</v>
      </c>
      <c r="N173" s="141"/>
      <c r="P173" s="135"/>
      <c r="Q173" s="138"/>
      <c r="R173" s="288"/>
      <c r="S173" s="290"/>
      <c r="T173" s="290"/>
      <c r="U173" s="290"/>
      <c r="V173" s="290"/>
      <c r="W173" s="290"/>
      <c r="X173" s="290"/>
      <c r="Y173" s="291"/>
      <c r="AA173" s="142"/>
      <c r="AB173" s="1" t="s">
        <v>107</v>
      </c>
      <c r="AC173" s="141"/>
    </row>
    <row r="174" spans="1:29" ht="4.5" customHeight="1">
      <c r="A174" s="97"/>
      <c r="B174" s="98"/>
      <c r="C174" s="98"/>
      <c r="D174" s="98"/>
      <c r="E174" s="98"/>
      <c r="F174" s="98"/>
      <c r="G174" s="98"/>
      <c r="H174" s="98"/>
      <c r="I174" s="98"/>
      <c r="J174" s="139"/>
      <c r="L174" s="96"/>
      <c r="M174" s="143"/>
      <c r="N174" s="141"/>
      <c r="P174" s="97"/>
      <c r="Q174" s="98"/>
      <c r="R174" s="98"/>
      <c r="S174" s="98"/>
      <c r="T174" s="98"/>
      <c r="U174" s="98"/>
      <c r="V174" s="98"/>
      <c r="W174" s="98"/>
      <c r="X174" s="98"/>
      <c r="Y174" s="139"/>
      <c r="AA174" s="96"/>
      <c r="AB174" s="143"/>
      <c r="AC174" s="141"/>
    </row>
    <row r="175" spans="1:29" ht="12.75" customHeight="1">
      <c r="A175" s="95"/>
      <c r="B175" s="96"/>
      <c r="C175" s="96"/>
      <c r="D175" s="140" t="s">
        <v>108</v>
      </c>
      <c r="E175" s="96"/>
      <c r="F175" s="140"/>
      <c r="G175" s="140"/>
      <c r="H175" s="96"/>
      <c r="I175" s="96"/>
      <c r="J175" s="131"/>
      <c r="K175" s="96"/>
      <c r="L175" s="96"/>
      <c r="M175" s="96"/>
      <c r="N175" s="131"/>
      <c r="P175" s="95"/>
      <c r="Q175" s="96"/>
      <c r="R175" s="96"/>
      <c r="S175" s="140" t="s">
        <v>108</v>
      </c>
      <c r="T175" s="96"/>
      <c r="U175" s="140"/>
      <c r="V175" s="140"/>
      <c r="W175" s="96"/>
      <c r="X175" s="96"/>
      <c r="Y175" s="131"/>
      <c r="Z175" s="96"/>
      <c r="AA175" s="96"/>
      <c r="AB175" s="96"/>
      <c r="AC175" s="131"/>
    </row>
    <row r="176" spans="1:29" ht="4.5" customHeight="1">
      <c r="A176" s="135"/>
      <c r="B176" s="138"/>
      <c r="C176" s="138"/>
      <c r="D176" s="138"/>
      <c r="E176" s="138"/>
      <c r="F176" s="138"/>
      <c r="G176" s="138"/>
      <c r="H176" s="138"/>
      <c r="I176" s="138"/>
      <c r="J176" s="139"/>
      <c r="K176" s="138"/>
      <c r="L176" s="138"/>
      <c r="M176" s="138"/>
      <c r="N176" s="139"/>
      <c r="P176" s="135"/>
      <c r="Q176" s="138"/>
      <c r="R176" s="138"/>
      <c r="S176" s="138"/>
      <c r="T176" s="138"/>
      <c r="U176" s="138"/>
      <c r="V176" s="138"/>
      <c r="W176" s="138"/>
      <c r="X176" s="138"/>
      <c r="Y176" s="139"/>
      <c r="Z176" s="138"/>
      <c r="AA176" s="138"/>
      <c r="AB176" s="138"/>
      <c r="AC176" s="139"/>
    </row>
    <row r="177" spans="1:29" ht="9.75" customHeight="1">
      <c r="A177" s="135"/>
      <c r="B177" s="138"/>
      <c r="C177" s="138"/>
      <c r="D177" s="292"/>
      <c r="E177" s="293"/>
      <c r="F177" s="293"/>
      <c r="G177" s="293"/>
      <c r="H177" s="293"/>
      <c r="I177" s="293"/>
      <c r="J177" s="294"/>
      <c r="K177" s="138"/>
      <c r="L177" s="136"/>
      <c r="M177" s="1" t="s">
        <v>106</v>
      </c>
      <c r="N177" s="141"/>
      <c r="P177" s="135"/>
      <c r="Q177" s="138"/>
      <c r="R177" s="138"/>
      <c r="S177" s="292"/>
      <c r="T177" s="293"/>
      <c r="U177" s="293"/>
      <c r="V177" s="293"/>
      <c r="W177" s="293"/>
      <c r="X177" s="293"/>
      <c r="Y177" s="294"/>
      <c r="Z177" s="138"/>
      <c r="AA177" s="136"/>
      <c r="AB177" s="1" t="s">
        <v>106</v>
      </c>
      <c r="AC177" s="141"/>
    </row>
    <row r="178" spans="1:29" ht="4.5" customHeight="1">
      <c r="A178" s="135"/>
      <c r="B178" s="138"/>
      <c r="C178" s="138"/>
      <c r="D178" s="293"/>
      <c r="E178" s="293"/>
      <c r="F178" s="293"/>
      <c r="G178" s="293"/>
      <c r="H178" s="293"/>
      <c r="I178" s="293"/>
      <c r="J178" s="294"/>
      <c r="K178" s="138"/>
      <c r="L178" s="138"/>
      <c r="M178" s="138"/>
      <c r="N178" s="139"/>
      <c r="P178" s="135"/>
      <c r="Q178" s="138"/>
      <c r="R178" s="138"/>
      <c r="S178" s="293"/>
      <c r="T178" s="293"/>
      <c r="U178" s="293"/>
      <c r="V178" s="293"/>
      <c r="W178" s="293"/>
      <c r="X178" s="293"/>
      <c r="Y178" s="294"/>
      <c r="Z178" s="138"/>
      <c r="AA178" s="138"/>
      <c r="AB178" s="138"/>
      <c r="AC178" s="139"/>
    </row>
    <row r="179" spans="1:29" ht="9.75" customHeight="1">
      <c r="A179" s="135"/>
      <c r="B179" s="138"/>
      <c r="C179" s="138"/>
      <c r="D179" s="293"/>
      <c r="E179" s="293"/>
      <c r="F179" s="293"/>
      <c r="G179" s="293"/>
      <c r="H179" s="293"/>
      <c r="I179" s="293"/>
      <c r="J179" s="294"/>
      <c r="K179" s="138"/>
      <c r="L179" s="136"/>
      <c r="M179" s="1" t="s">
        <v>109</v>
      </c>
      <c r="N179" s="141"/>
      <c r="P179" s="135"/>
      <c r="Q179" s="138"/>
      <c r="R179" s="138"/>
      <c r="S179" s="293"/>
      <c r="T179" s="293"/>
      <c r="U179" s="293"/>
      <c r="V179" s="293"/>
      <c r="W179" s="293"/>
      <c r="X179" s="293"/>
      <c r="Y179" s="294"/>
      <c r="Z179" s="138"/>
      <c r="AA179" s="136"/>
      <c r="AB179" s="1" t="s">
        <v>109</v>
      </c>
      <c r="AC179" s="141"/>
    </row>
    <row r="180" spans="1:29" ht="4.5" customHeight="1">
      <c r="A180" s="97"/>
      <c r="B180" s="98"/>
      <c r="C180" s="98"/>
      <c r="D180" s="98"/>
      <c r="E180" s="98"/>
      <c r="F180" s="98"/>
      <c r="G180" s="98"/>
      <c r="H180" s="98"/>
      <c r="I180" s="98"/>
      <c r="J180" s="144"/>
      <c r="K180" s="98"/>
      <c r="L180" s="98"/>
      <c r="M180" s="98"/>
      <c r="N180" s="139"/>
      <c r="P180" s="97"/>
      <c r="Q180" s="98"/>
      <c r="R180" s="98"/>
      <c r="S180" s="98"/>
      <c r="T180" s="98"/>
      <c r="U180" s="98"/>
      <c r="V180" s="98"/>
      <c r="W180" s="98"/>
      <c r="X180" s="98"/>
      <c r="Y180" s="144"/>
      <c r="Z180" s="98"/>
      <c r="AA180" s="98"/>
      <c r="AB180" s="98"/>
      <c r="AC180" s="139"/>
    </row>
    <row r="181" spans="13:29" ht="4.5" customHeight="1">
      <c r="M181" s="138"/>
      <c r="N181" s="63"/>
      <c r="AB181" s="138"/>
      <c r="AC181" s="63"/>
    </row>
    <row r="182" spans="1:29" ht="4.5" customHeight="1">
      <c r="A182" s="95"/>
      <c r="B182" s="96"/>
      <c r="C182" s="96"/>
      <c r="D182" s="96"/>
      <c r="E182" s="96"/>
      <c r="F182" s="96"/>
      <c r="G182" s="96"/>
      <c r="H182" s="96"/>
      <c r="I182" s="96"/>
      <c r="J182" s="96"/>
      <c r="K182" s="96"/>
      <c r="L182" s="96"/>
      <c r="M182" s="96"/>
      <c r="N182" s="139"/>
      <c r="P182" s="95"/>
      <c r="Q182" s="96"/>
      <c r="R182" s="96"/>
      <c r="S182" s="96"/>
      <c r="T182" s="96"/>
      <c r="U182" s="96"/>
      <c r="V182" s="96"/>
      <c r="W182" s="96"/>
      <c r="X182" s="96"/>
      <c r="Y182" s="96"/>
      <c r="Z182" s="96"/>
      <c r="AA182" s="96"/>
      <c r="AB182" s="96"/>
      <c r="AC182" s="139"/>
    </row>
    <row r="183" spans="1:29" ht="9.75" customHeight="1">
      <c r="A183" s="135"/>
      <c r="B183" s="136"/>
      <c r="C183" s="137" t="s">
        <v>101</v>
      </c>
      <c r="D183" s="137"/>
      <c r="E183" s="136"/>
      <c r="F183" s="137" t="s">
        <v>102</v>
      </c>
      <c r="G183" s="137"/>
      <c r="H183" s="136"/>
      <c r="I183" s="137" t="s">
        <v>103</v>
      </c>
      <c r="J183" s="137"/>
      <c r="K183" s="137"/>
      <c r="M183" s="138"/>
      <c r="N183" s="139"/>
      <c r="P183" s="135"/>
      <c r="Q183" s="136"/>
      <c r="R183" s="137" t="s">
        <v>101</v>
      </c>
      <c r="S183" s="137"/>
      <c r="T183" s="136"/>
      <c r="U183" s="137" t="s">
        <v>102</v>
      </c>
      <c r="V183" s="137"/>
      <c r="W183" s="136"/>
      <c r="X183" s="137" t="s">
        <v>103</v>
      </c>
      <c r="Y183" s="137"/>
      <c r="Z183" s="137"/>
      <c r="AB183" s="138"/>
      <c r="AC183" s="139"/>
    </row>
    <row r="184" spans="1:29" ht="4.5" customHeight="1">
      <c r="A184" s="135"/>
      <c r="M184" s="138"/>
      <c r="N184" s="139"/>
      <c r="P184" s="135"/>
      <c r="AB184" s="138"/>
      <c r="AC184" s="139"/>
    </row>
    <row r="185" spans="1:29" ht="12.75" customHeight="1">
      <c r="A185" s="95"/>
      <c r="B185" s="96"/>
      <c r="C185" s="140" t="s">
        <v>104</v>
      </c>
      <c r="D185" s="140" t="s">
        <v>110</v>
      </c>
      <c r="E185" s="96"/>
      <c r="F185" s="140"/>
      <c r="G185" s="140"/>
      <c r="H185" s="96"/>
      <c r="I185" s="96"/>
      <c r="J185" s="131"/>
      <c r="M185" s="138"/>
      <c r="N185" s="139"/>
      <c r="P185" s="95"/>
      <c r="Q185" s="96"/>
      <c r="R185" s="140" t="s">
        <v>104</v>
      </c>
      <c r="S185" s="140" t="s">
        <v>110</v>
      </c>
      <c r="T185" s="96"/>
      <c r="U185" s="140"/>
      <c r="V185" s="140"/>
      <c r="W185" s="96"/>
      <c r="X185" s="96"/>
      <c r="Y185" s="131"/>
      <c r="AB185" s="138"/>
      <c r="AC185" s="139"/>
    </row>
    <row r="186" spans="1:29" ht="4.5" customHeight="1">
      <c r="A186" s="135"/>
      <c r="B186" s="138"/>
      <c r="C186" s="1"/>
      <c r="D186" s="1"/>
      <c r="E186" s="138"/>
      <c r="F186" s="1"/>
      <c r="G186" s="1"/>
      <c r="H186" s="138"/>
      <c r="I186" s="138"/>
      <c r="J186" s="139"/>
      <c r="M186" s="138"/>
      <c r="N186" s="139"/>
      <c r="P186" s="135"/>
      <c r="Q186" s="138"/>
      <c r="R186" s="1"/>
      <c r="S186" s="1"/>
      <c r="T186" s="138"/>
      <c r="U186" s="1"/>
      <c r="V186" s="1"/>
      <c r="W186" s="138"/>
      <c r="X186" s="138"/>
      <c r="Y186" s="139"/>
      <c r="AB186" s="138"/>
      <c r="AC186" s="139"/>
    </row>
    <row r="187" spans="1:29" ht="9.75" customHeight="1">
      <c r="A187" s="135"/>
      <c r="B187" s="138"/>
      <c r="C187" s="287">
        <f>Raster!BS30</f>
        <v>90</v>
      </c>
      <c r="D187" s="289" t="str">
        <f>Raster!BT30</f>
        <v>Bäcker, Hannes</v>
      </c>
      <c r="E187" s="290"/>
      <c r="F187" s="290"/>
      <c r="G187" s="290"/>
      <c r="H187" s="290"/>
      <c r="I187" s="290"/>
      <c r="J187" s="291"/>
      <c r="L187" s="136"/>
      <c r="M187" s="1" t="s">
        <v>106</v>
      </c>
      <c r="N187" s="141"/>
      <c r="P187" s="135"/>
      <c r="Q187" s="138"/>
      <c r="R187" s="287">
        <f>Raster!BS33</f>
        <v>93</v>
      </c>
      <c r="S187" s="289" t="str">
        <f>Raster!BT33</f>
        <v>Arnegger, Nico</v>
      </c>
      <c r="T187" s="290"/>
      <c r="U187" s="290"/>
      <c r="V187" s="290"/>
      <c r="W187" s="290"/>
      <c r="X187" s="290"/>
      <c r="Y187" s="291"/>
      <c r="AA187" s="136"/>
      <c r="AB187" s="1" t="s">
        <v>106</v>
      </c>
      <c r="AC187" s="141"/>
    </row>
    <row r="188" spans="1:29" ht="4.5" customHeight="1">
      <c r="A188" s="135"/>
      <c r="B188" s="138"/>
      <c r="C188" s="288"/>
      <c r="D188" s="290"/>
      <c r="E188" s="290"/>
      <c r="F188" s="290"/>
      <c r="G188" s="290"/>
      <c r="H188" s="290"/>
      <c r="I188" s="290"/>
      <c r="J188" s="291"/>
      <c r="M188" s="138"/>
      <c r="N188" s="139"/>
      <c r="P188" s="135"/>
      <c r="Q188" s="138"/>
      <c r="R188" s="288"/>
      <c r="S188" s="290"/>
      <c r="T188" s="290"/>
      <c r="U188" s="290"/>
      <c r="V188" s="290"/>
      <c r="W188" s="290"/>
      <c r="X188" s="290"/>
      <c r="Y188" s="291"/>
      <c r="AB188" s="138"/>
      <c r="AC188" s="139"/>
    </row>
    <row r="189" spans="1:29" ht="9.75" customHeight="1">
      <c r="A189" s="135"/>
      <c r="B189" s="138"/>
      <c r="C189" s="288"/>
      <c r="D189" s="290"/>
      <c r="E189" s="290"/>
      <c r="F189" s="290"/>
      <c r="G189" s="290"/>
      <c r="H189" s="290"/>
      <c r="I189" s="290"/>
      <c r="J189" s="291"/>
      <c r="L189" s="136"/>
      <c r="M189" s="1" t="s">
        <v>107</v>
      </c>
      <c r="N189" s="141"/>
      <c r="P189" s="135"/>
      <c r="Q189" s="138"/>
      <c r="R189" s="288"/>
      <c r="S189" s="290"/>
      <c r="T189" s="290"/>
      <c r="U189" s="290"/>
      <c r="V189" s="290"/>
      <c r="W189" s="290"/>
      <c r="X189" s="290"/>
      <c r="Y189" s="291"/>
      <c r="AA189" s="136"/>
      <c r="AB189" s="1" t="s">
        <v>107</v>
      </c>
      <c r="AC189" s="141"/>
    </row>
    <row r="190" spans="1:29" ht="4.5" customHeight="1">
      <c r="A190" s="135"/>
      <c r="B190" s="138"/>
      <c r="C190" s="288"/>
      <c r="D190" s="290"/>
      <c r="E190" s="290"/>
      <c r="F190" s="290"/>
      <c r="G190" s="290"/>
      <c r="H190" s="290"/>
      <c r="I190" s="290"/>
      <c r="J190" s="291"/>
      <c r="M190" s="138"/>
      <c r="N190" s="139"/>
      <c r="P190" s="135"/>
      <c r="Q190" s="138"/>
      <c r="R190" s="288"/>
      <c r="S190" s="290"/>
      <c r="T190" s="290"/>
      <c r="U190" s="290"/>
      <c r="V190" s="290"/>
      <c r="W190" s="290"/>
      <c r="X190" s="290"/>
      <c r="Y190" s="291"/>
      <c r="AB190" s="138"/>
      <c r="AC190" s="139"/>
    </row>
    <row r="191" spans="1:29" ht="9.75" customHeight="1">
      <c r="A191" s="135"/>
      <c r="B191" s="138"/>
      <c r="C191" s="288"/>
      <c r="D191" s="290"/>
      <c r="E191" s="290"/>
      <c r="F191" s="290"/>
      <c r="G191" s="290"/>
      <c r="H191" s="290"/>
      <c r="I191" s="290"/>
      <c r="J191" s="291"/>
      <c r="L191" s="142"/>
      <c r="M191" s="1" t="s">
        <v>107</v>
      </c>
      <c r="N191" s="141"/>
      <c r="P191" s="135"/>
      <c r="Q191" s="138"/>
      <c r="R191" s="288"/>
      <c r="S191" s="290"/>
      <c r="T191" s="290"/>
      <c r="U191" s="290"/>
      <c r="V191" s="290"/>
      <c r="W191" s="290"/>
      <c r="X191" s="290"/>
      <c r="Y191" s="291"/>
      <c r="AA191" s="142"/>
      <c r="AB191" s="1" t="s">
        <v>107</v>
      </c>
      <c r="AC191" s="141"/>
    </row>
    <row r="192" spans="1:29" ht="4.5" customHeight="1">
      <c r="A192" s="97"/>
      <c r="B192" s="98"/>
      <c r="C192" s="98"/>
      <c r="D192" s="98"/>
      <c r="E192" s="98"/>
      <c r="F192" s="98"/>
      <c r="G192" s="98"/>
      <c r="H192" s="98"/>
      <c r="I192" s="98"/>
      <c r="J192" s="139"/>
      <c r="L192" s="96"/>
      <c r="M192" s="143"/>
      <c r="N192" s="141"/>
      <c r="P192" s="97"/>
      <c r="Q192" s="98"/>
      <c r="R192" s="98"/>
      <c r="S192" s="98"/>
      <c r="T192" s="98"/>
      <c r="U192" s="98"/>
      <c r="V192" s="98"/>
      <c r="W192" s="98"/>
      <c r="X192" s="98"/>
      <c r="Y192" s="139"/>
      <c r="AA192" s="96"/>
      <c r="AB192" s="143"/>
      <c r="AC192" s="141"/>
    </row>
    <row r="193" spans="1:29" ht="12.75" customHeight="1">
      <c r="A193" s="95"/>
      <c r="B193" s="96"/>
      <c r="C193" s="96"/>
      <c r="D193" s="140" t="s">
        <v>108</v>
      </c>
      <c r="E193" s="96"/>
      <c r="F193" s="140"/>
      <c r="G193" s="140"/>
      <c r="H193" s="96"/>
      <c r="I193" s="96"/>
      <c r="J193" s="131"/>
      <c r="K193" s="96"/>
      <c r="L193" s="96"/>
      <c r="M193" s="96"/>
      <c r="N193" s="131"/>
      <c r="P193" s="95"/>
      <c r="Q193" s="96"/>
      <c r="R193" s="96"/>
      <c r="S193" s="140" t="s">
        <v>108</v>
      </c>
      <c r="T193" s="96"/>
      <c r="U193" s="140"/>
      <c r="V193" s="140"/>
      <c r="W193" s="96"/>
      <c r="X193" s="96"/>
      <c r="Y193" s="131"/>
      <c r="Z193" s="96"/>
      <c r="AA193" s="96"/>
      <c r="AB193" s="96"/>
      <c r="AC193" s="131"/>
    </row>
    <row r="194" spans="1:29" ht="4.5" customHeight="1">
      <c r="A194" s="135"/>
      <c r="B194" s="138"/>
      <c r="C194" s="138"/>
      <c r="D194" s="138"/>
      <c r="E194" s="138"/>
      <c r="F194" s="138"/>
      <c r="G194" s="138"/>
      <c r="H194" s="138"/>
      <c r="I194" s="138"/>
      <c r="J194" s="139"/>
      <c r="K194" s="138"/>
      <c r="L194" s="138"/>
      <c r="M194" s="138"/>
      <c r="N194" s="139"/>
      <c r="P194" s="135"/>
      <c r="Q194" s="138"/>
      <c r="R194" s="138"/>
      <c r="S194" s="138"/>
      <c r="T194" s="138"/>
      <c r="U194" s="138"/>
      <c r="V194" s="138"/>
      <c r="W194" s="138"/>
      <c r="X194" s="138"/>
      <c r="Y194" s="139"/>
      <c r="Z194" s="138"/>
      <c r="AA194" s="138"/>
      <c r="AB194" s="138"/>
      <c r="AC194" s="139"/>
    </row>
    <row r="195" spans="1:29" ht="9.75" customHeight="1">
      <c r="A195" s="135"/>
      <c r="B195" s="138"/>
      <c r="C195" s="138"/>
      <c r="D195" s="292"/>
      <c r="E195" s="293"/>
      <c r="F195" s="293"/>
      <c r="G195" s="293"/>
      <c r="H195" s="293"/>
      <c r="I195" s="293"/>
      <c r="J195" s="294"/>
      <c r="K195" s="138"/>
      <c r="L195" s="136"/>
      <c r="M195" s="1" t="s">
        <v>106</v>
      </c>
      <c r="N195" s="141"/>
      <c r="P195" s="135"/>
      <c r="Q195" s="138"/>
      <c r="R195" s="138"/>
      <c r="S195" s="292"/>
      <c r="T195" s="293"/>
      <c r="U195" s="293"/>
      <c r="V195" s="293"/>
      <c r="W195" s="293"/>
      <c r="X195" s="293"/>
      <c r="Y195" s="294"/>
      <c r="Z195" s="138"/>
      <c r="AA195" s="136"/>
      <c r="AB195" s="1" t="s">
        <v>106</v>
      </c>
      <c r="AC195" s="141"/>
    </row>
    <row r="196" spans="1:29" ht="4.5" customHeight="1">
      <c r="A196" s="135"/>
      <c r="B196" s="138"/>
      <c r="C196" s="138"/>
      <c r="D196" s="293"/>
      <c r="E196" s="293"/>
      <c r="F196" s="293"/>
      <c r="G196" s="293"/>
      <c r="H196" s="293"/>
      <c r="I196" s="293"/>
      <c r="J196" s="294"/>
      <c r="K196" s="138"/>
      <c r="L196" s="138"/>
      <c r="M196" s="138"/>
      <c r="N196" s="139"/>
      <c r="P196" s="135"/>
      <c r="Q196" s="138"/>
      <c r="R196" s="138"/>
      <c r="S196" s="293"/>
      <c r="T196" s="293"/>
      <c r="U196" s="293"/>
      <c r="V196" s="293"/>
      <c r="W196" s="293"/>
      <c r="X196" s="293"/>
      <c r="Y196" s="294"/>
      <c r="Z196" s="138"/>
      <c r="AA196" s="138"/>
      <c r="AB196" s="138"/>
      <c r="AC196" s="139"/>
    </row>
    <row r="197" spans="1:29" ht="9.75" customHeight="1">
      <c r="A197" s="135"/>
      <c r="B197" s="138"/>
      <c r="C197" s="138"/>
      <c r="D197" s="293"/>
      <c r="E197" s="293"/>
      <c r="F197" s="293"/>
      <c r="G197" s="293"/>
      <c r="H197" s="293"/>
      <c r="I197" s="293"/>
      <c r="J197" s="294"/>
      <c r="K197" s="138"/>
      <c r="L197" s="136"/>
      <c r="M197" s="1" t="s">
        <v>109</v>
      </c>
      <c r="N197" s="141"/>
      <c r="P197" s="135"/>
      <c r="Q197" s="138"/>
      <c r="R197" s="138"/>
      <c r="S197" s="293"/>
      <c r="T197" s="293"/>
      <c r="U197" s="293"/>
      <c r="V197" s="293"/>
      <c r="W197" s="293"/>
      <c r="X197" s="293"/>
      <c r="Y197" s="294"/>
      <c r="Z197" s="138"/>
      <c r="AA197" s="136"/>
      <c r="AB197" s="1" t="s">
        <v>109</v>
      </c>
      <c r="AC197" s="141"/>
    </row>
    <row r="198" spans="1:29" ht="4.5" customHeight="1">
      <c r="A198" s="97"/>
      <c r="B198" s="98"/>
      <c r="C198" s="98"/>
      <c r="D198" s="98"/>
      <c r="E198" s="98"/>
      <c r="F198" s="98"/>
      <c r="G198" s="98"/>
      <c r="H198" s="98"/>
      <c r="I198" s="98"/>
      <c r="J198" s="144"/>
      <c r="K198" s="98"/>
      <c r="L198" s="98"/>
      <c r="M198" s="98"/>
      <c r="N198" s="144"/>
      <c r="P198" s="97"/>
      <c r="Q198" s="98"/>
      <c r="R198" s="98"/>
      <c r="S198" s="98"/>
      <c r="T198" s="98"/>
      <c r="U198" s="98"/>
      <c r="V198" s="98"/>
      <c r="W198" s="98"/>
      <c r="X198" s="98"/>
      <c r="Y198" s="144"/>
      <c r="Z198" s="98"/>
      <c r="AA198" s="98"/>
      <c r="AB198" s="98"/>
      <c r="AC198" s="144"/>
    </row>
    <row r="199" spans="1:29" ht="4.5" customHeight="1">
      <c r="A199" s="138"/>
      <c r="B199" s="138"/>
      <c r="C199" s="138"/>
      <c r="D199" s="138"/>
      <c r="E199" s="138"/>
      <c r="F199" s="138"/>
      <c r="G199" s="138"/>
      <c r="H199" s="138"/>
      <c r="I199" s="138"/>
      <c r="J199" s="138"/>
      <c r="K199" s="138"/>
      <c r="L199" s="138"/>
      <c r="M199" s="138"/>
      <c r="N199" s="138"/>
      <c r="P199" s="138"/>
      <c r="Q199" s="138"/>
      <c r="R199" s="138"/>
      <c r="S199" s="138"/>
      <c r="T199" s="138"/>
      <c r="U199" s="138"/>
      <c r="V199" s="138"/>
      <c r="W199" s="138"/>
      <c r="X199" s="138"/>
      <c r="Y199" s="138"/>
      <c r="Z199" s="138"/>
      <c r="AA199" s="138"/>
      <c r="AB199" s="138"/>
      <c r="AC199" s="138"/>
    </row>
    <row r="200" spans="1:29" ht="12.75" customHeight="1">
      <c r="A200" s="301" t="s">
        <v>111</v>
      </c>
      <c r="B200" s="302"/>
      <c r="C200" s="303"/>
      <c r="D200" s="145" t="s">
        <v>64</v>
      </c>
      <c r="E200" s="146"/>
      <c r="F200" s="146"/>
      <c r="G200" s="146"/>
      <c r="H200" s="146"/>
      <c r="I200" s="146"/>
      <c r="J200" s="146"/>
      <c r="K200" s="146"/>
      <c r="L200" s="146"/>
      <c r="M200" s="146"/>
      <c r="N200" s="147"/>
      <c r="P200" s="301" t="s">
        <v>111</v>
      </c>
      <c r="Q200" s="302"/>
      <c r="R200" s="303"/>
      <c r="S200" s="145" t="s">
        <v>64</v>
      </c>
      <c r="T200" s="146"/>
      <c r="U200" s="146"/>
      <c r="V200" s="146"/>
      <c r="W200" s="146"/>
      <c r="X200" s="146"/>
      <c r="Y200" s="146"/>
      <c r="Z200" s="146"/>
      <c r="AA200" s="146"/>
      <c r="AB200" s="146"/>
      <c r="AC200" s="147"/>
    </row>
    <row r="201" spans="1:29" ht="12.75" customHeight="1">
      <c r="A201" s="304"/>
      <c r="B201" s="305"/>
      <c r="C201" s="306"/>
      <c r="D201" s="148" t="s">
        <v>66</v>
      </c>
      <c r="E201" s="149" t="s">
        <v>67</v>
      </c>
      <c r="F201" s="147"/>
      <c r="G201" s="150" t="s">
        <v>68</v>
      </c>
      <c r="H201" s="149" t="s">
        <v>69</v>
      </c>
      <c r="I201" s="151"/>
      <c r="J201" s="150" t="s">
        <v>70</v>
      </c>
      <c r="K201" s="149" t="s">
        <v>112</v>
      </c>
      <c r="L201" s="146"/>
      <c r="M201" s="147"/>
      <c r="N201" s="150" t="s">
        <v>113</v>
      </c>
      <c r="P201" s="304"/>
      <c r="Q201" s="305"/>
      <c r="R201" s="306"/>
      <c r="S201" s="148" t="s">
        <v>66</v>
      </c>
      <c r="T201" s="149" t="s">
        <v>67</v>
      </c>
      <c r="U201" s="147"/>
      <c r="V201" s="150" t="s">
        <v>68</v>
      </c>
      <c r="W201" s="149" t="s">
        <v>69</v>
      </c>
      <c r="X201" s="151"/>
      <c r="Y201" s="150" t="s">
        <v>70</v>
      </c>
      <c r="Z201" s="149" t="s">
        <v>112</v>
      </c>
      <c r="AA201" s="146"/>
      <c r="AB201" s="147"/>
      <c r="AC201" s="150" t="s">
        <v>113</v>
      </c>
    </row>
    <row r="202" spans="1:29" ht="18" customHeight="1">
      <c r="A202" s="95"/>
      <c r="B202" s="152">
        <v>1</v>
      </c>
      <c r="C202" s="152"/>
      <c r="D202" s="142"/>
      <c r="E202" s="96"/>
      <c r="F202" s="131"/>
      <c r="G202" s="131"/>
      <c r="H202" s="96"/>
      <c r="I202" s="131"/>
      <c r="J202" s="131"/>
      <c r="K202" s="153"/>
      <c r="L202" s="153"/>
      <c r="M202" s="154"/>
      <c r="N202" s="154"/>
      <c r="P202" s="95"/>
      <c r="Q202" s="152">
        <v>1</v>
      </c>
      <c r="R202" s="152"/>
      <c r="S202" s="142"/>
      <c r="T202" s="96"/>
      <c r="U202" s="131"/>
      <c r="V202" s="131"/>
      <c r="W202" s="96"/>
      <c r="X202" s="131"/>
      <c r="Y202" s="131"/>
      <c r="Z202" s="153"/>
      <c r="AA202" s="153"/>
      <c r="AB202" s="154"/>
      <c r="AC202" s="154"/>
    </row>
    <row r="203" spans="1:29" ht="18" customHeight="1">
      <c r="A203" s="155"/>
      <c r="B203" s="156">
        <v>2</v>
      </c>
      <c r="C203" s="156"/>
      <c r="D203" s="136"/>
      <c r="E203" s="63"/>
      <c r="F203" s="157"/>
      <c r="G203" s="157"/>
      <c r="H203" s="63"/>
      <c r="I203" s="157"/>
      <c r="J203" s="157"/>
      <c r="K203" s="158"/>
      <c r="L203" s="158"/>
      <c r="M203" s="159"/>
      <c r="N203" s="159"/>
      <c r="P203" s="155"/>
      <c r="Q203" s="156">
        <v>2</v>
      </c>
      <c r="R203" s="156"/>
      <c r="S203" s="136"/>
      <c r="T203" s="63"/>
      <c r="U203" s="157"/>
      <c r="V203" s="157"/>
      <c r="W203" s="63"/>
      <c r="X203" s="157"/>
      <c r="Y203" s="157"/>
      <c r="Z203" s="158"/>
      <c r="AA203" s="158"/>
      <c r="AB203" s="159"/>
      <c r="AC203" s="159"/>
    </row>
    <row r="204" spans="1:29" ht="9" customHeight="1">
      <c r="A204" s="96"/>
      <c r="B204" s="96"/>
      <c r="C204" s="96"/>
      <c r="D204" s="96"/>
      <c r="E204" s="96"/>
      <c r="F204" s="96"/>
      <c r="G204" s="96"/>
      <c r="H204" s="96"/>
      <c r="I204" s="96"/>
      <c r="J204" s="96"/>
      <c r="K204" s="96"/>
      <c r="L204" s="96"/>
      <c r="M204" s="96"/>
      <c r="N204" s="96"/>
      <c r="P204" s="96"/>
      <c r="Q204" s="96"/>
      <c r="R204" s="96"/>
      <c r="S204" s="96"/>
      <c r="T204" s="96"/>
      <c r="U204" s="96"/>
      <c r="V204" s="96"/>
      <c r="W204" s="96"/>
      <c r="X204" s="96"/>
      <c r="Y204" s="96"/>
      <c r="Z204" s="96"/>
      <c r="AA204" s="96"/>
      <c r="AB204" s="96"/>
      <c r="AC204" s="96"/>
    </row>
    <row r="205" spans="2:29" ht="18" customHeight="1">
      <c r="B205" s="160" t="s">
        <v>114</v>
      </c>
      <c r="D205" s="161"/>
      <c r="E205" s="161"/>
      <c r="F205" s="161"/>
      <c r="G205" s="161"/>
      <c r="I205" s="160" t="s">
        <v>115</v>
      </c>
      <c r="J205" s="161"/>
      <c r="K205" s="162" t="s">
        <v>48</v>
      </c>
      <c r="L205" s="161"/>
      <c r="M205" s="161"/>
      <c r="N205" s="162" t="s">
        <v>116</v>
      </c>
      <c r="Q205" s="160" t="s">
        <v>114</v>
      </c>
      <c r="S205" s="161"/>
      <c r="T205" s="161"/>
      <c r="U205" s="161"/>
      <c r="V205" s="161"/>
      <c r="X205" s="160" t="s">
        <v>115</v>
      </c>
      <c r="Y205" s="161"/>
      <c r="Z205" s="162" t="s">
        <v>48</v>
      </c>
      <c r="AA205" s="161"/>
      <c r="AB205" s="161"/>
      <c r="AC205" s="162" t="s">
        <v>116</v>
      </c>
    </row>
    <row r="206" ht="9.75" customHeight="1"/>
    <row r="207" spans="1:29" ht="9.75" customHeight="1">
      <c r="A207" s="163" t="s">
        <v>117</v>
      </c>
      <c r="B207" s="146"/>
      <c r="C207" s="146"/>
      <c r="D207" s="146"/>
      <c r="E207" s="146"/>
      <c r="F207" s="146"/>
      <c r="G207" s="146"/>
      <c r="H207" s="164" t="s">
        <v>118</v>
      </c>
      <c r="I207" s="146"/>
      <c r="J207" s="146"/>
      <c r="K207" s="146"/>
      <c r="L207" s="146"/>
      <c r="M207" s="146"/>
      <c r="N207" s="147"/>
      <c r="P207" s="163" t="s">
        <v>117</v>
      </c>
      <c r="Q207" s="146"/>
      <c r="R207" s="146"/>
      <c r="S207" s="146"/>
      <c r="T207" s="146"/>
      <c r="U207" s="146"/>
      <c r="V207" s="146"/>
      <c r="W207" s="164" t="s">
        <v>118</v>
      </c>
      <c r="X207" s="146"/>
      <c r="Y207" s="146"/>
      <c r="Z207" s="146"/>
      <c r="AA207" s="146"/>
      <c r="AB207" s="146"/>
      <c r="AC207" s="147"/>
    </row>
    <row r="208" spans="1:29" ht="15.75" customHeight="1">
      <c r="A208" s="165"/>
      <c r="B208" s="298"/>
      <c r="C208" s="299"/>
      <c r="D208" s="299"/>
      <c r="E208" s="299"/>
      <c r="F208" s="299"/>
      <c r="G208" s="300"/>
      <c r="H208" s="166"/>
      <c r="I208" s="138"/>
      <c r="J208" s="138"/>
      <c r="K208" s="138"/>
      <c r="L208" s="138"/>
      <c r="M208" s="138"/>
      <c r="N208" s="139"/>
      <c r="P208" s="165"/>
      <c r="Q208" s="298"/>
      <c r="R208" s="299"/>
      <c r="S208" s="299"/>
      <c r="T208" s="299"/>
      <c r="U208" s="299"/>
      <c r="V208" s="300"/>
      <c r="W208" s="166"/>
      <c r="X208" s="138"/>
      <c r="Y208" s="138"/>
      <c r="Z208" s="138"/>
      <c r="AA208" s="138"/>
      <c r="AB208" s="138"/>
      <c r="AC208" s="139"/>
    </row>
    <row r="209" spans="1:29" ht="9.75" customHeight="1">
      <c r="A209" s="167" t="s">
        <v>119</v>
      </c>
      <c r="B209" s="96"/>
      <c r="C209" s="96"/>
      <c r="D209" s="96"/>
      <c r="E209" s="96"/>
      <c r="F209" s="96"/>
      <c r="G209" s="131"/>
      <c r="H209" s="168" t="s">
        <v>120</v>
      </c>
      <c r="I209" s="63"/>
      <c r="J209" s="157"/>
      <c r="K209" s="63"/>
      <c r="L209" s="169" t="s">
        <v>121</v>
      </c>
      <c r="M209" s="63"/>
      <c r="N209" s="157"/>
      <c r="P209" s="167" t="s">
        <v>119</v>
      </c>
      <c r="Q209" s="96"/>
      <c r="R209" s="96"/>
      <c r="S209" s="96"/>
      <c r="T209" s="96"/>
      <c r="U209" s="96"/>
      <c r="V209" s="131"/>
      <c r="W209" s="168" t="s">
        <v>120</v>
      </c>
      <c r="X209" s="63"/>
      <c r="Y209" s="157"/>
      <c r="Z209" s="63"/>
      <c r="AA209" s="169" t="s">
        <v>121</v>
      </c>
      <c r="AB209" s="63"/>
      <c r="AC209" s="157"/>
    </row>
    <row r="210" spans="1:29" ht="19.5" customHeight="1">
      <c r="A210" s="97"/>
      <c r="B210" s="298"/>
      <c r="C210" s="299"/>
      <c r="D210" s="299"/>
      <c r="E210" s="299"/>
      <c r="F210" s="299"/>
      <c r="G210" s="300"/>
      <c r="H210" s="97"/>
      <c r="I210" s="98"/>
      <c r="J210" s="157"/>
      <c r="K210" s="98"/>
      <c r="L210" s="98"/>
      <c r="M210" s="98"/>
      <c r="N210" s="144"/>
      <c r="P210" s="97"/>
      <c r="Q210" s="298"/>
      <c r="R210" s="299"/>
      <c r="S210" s="299"/>
      <c r="T210" s="299"/>
      <c r="U210" s="299"/>
      <c r="V210" s="300"/>
      <c r="W210" s="97"/>
      <c r="X210" s="98"/>
      <c r="Y210" s="157"/>
      <c r="Z210" s="98"/>
      <c r="AA210" s="98"/>
      <c r="AB210" s="98"/>
      <c r="AC210" s="144"/>
    </row>
    <row r="211" spans="1:29" ht="12.75" customHeight="1">
      <c r="A211" t="str">
        <f>$A$52</f>
        <v>Offenburg</v>
      </c>
      <c r="M211" s="311">
        <f>$M$52</f>
        <v>40677</v>
      </c>
      <c r="N211" s="270"/>
      <c r="P211" t="str">
        <f>$A$52</f>
        <v>Offenburg</v>
      </c>
      <c r="AB211" s="311">
        <f>$M$52</f>
        <v>40677</v>
      </c>
      <c r="AC211" s="270">
        <f>M211</f>
        <v>40677</v>
      </c>
    </row>
  </sheetData>
  <sheetProtection/>
  <mergeCells count="120">
    <mergeCell ref="M211:N211"/>
    <mergeCell ref="AB211:AC211"/>
    <mergeCell ref="B208:G208"/>
    <mergeCell ref="Q208:V208"/>
    <mergeCell ref="B210:G210"/>
    <mergeCell ref="Q210:V210"/>
    <mergeCell ref="A200:C201"/>
    <mergeCell ref="P200:R201"/>
    <mergeCell ref="D177:J179"/>
    <mergeCell ref="S177:Y179"/>
    <mergeCell ref="C187:C191"/>
    <mergeCell ref="D187:J191"/>
    <mergeCell ref="R187:R191"/>
    <mergeCell ref="S187:Y191"/>
    <mergeCell ref="D195:J197"/>
    <mergeCell ref="S195:Y197"/>
    <mergeCell ref="AB158:AC158"/>
    <mergeCell ref="C169:C173"/>
    <mergeCell ref="D169:J173"/>
    <mergeCell ref="R169:R173"/>
    <mergeCell ref="S169:Y173"/>
    <mergeCell ref="L163:N163"/>
    <mergeCell ref="AA163:AC163"/>
    <mergeCell ref="W162:Z162"/>
    <mergeCell ref="AA162:AC162"/>
    <mergeCell ref="L162:N162"/>
    <mergeCell ref="R162:S162"/>
    <mergeCell ref="U162:V162"/>
    <mergeCell ref="Q155:V155"/>
    <mergeCell ref="B157:G157"/>
    <mergeCell ref="Q157:V157"/>
    <mergeCell ref="C162:D162"/>
    <mergeCell ref="F162:G162"/>
    <mergeCell ref="M158:N158"/>
    <mergeCell ref="H162:K162"/>
    <mergeCell ref="B155:G155"/>
    <mergeCell ref="A147:C148"/>
    <mergeCell ref="P147:R148"/>
    <mergeCell ref="R134:R138"/>
    <mergeCell ref="S142:Y144"/>
    <mergeCell ref="C134:C138"/>
    <mergeCell ref="D134:J138"/>
    <mergeCell ref="D142:J144"/>
    <mergeCell ref="S134:Y138"/>
    <mergeCell ref="D116:J120"/>
    <mergeCell ref="R116:R120"/>
    <mergeCell ref="S116:Y120"/>
    <mergeCell ref="D124:J126"/>
    <mergeCell ref="S124:Y126"/>
    <mergeCell ref="M105:N105"/>
    <mergeCell ref="AB105:AC105"/>
    <mergeCell ref="H109:K109"/>
    <mergeCell ref="L109:N109"/>
    <mergeCell ref="R109:S109"/>
    <mergeCell ref="U109:V109"/>
    <mergeCell ref="C116:C120"/>
    <mergeCell ref="AA110:AC110"/>
    <mergeCell ref="W109:Z109"/>
    <mergeCell ref="AA109:AC109"/>
    <mergeCell ref="L110:N110"/>
    <mergeCell ref="C109:D109"/>
    <mergeCell ref="F109:G109"/>
    <mergeCell ref="D71:J73"/>
    <mergeCell ref="S71:Y73"/>
    <mergeCell ref="C81:C85"/>
    <mergeCell ref="D81:J85"/>
    <mergeCell ref="R81:R85"/>
    <mergeCell ref="S81:Y85"/>
    <mergeCell ref="B102:G102"/>
    <mergeCell ref="Q102:V102"/>
    <mergeCell ref="B104:G104"/>
    <mergeCell ref="Q104:V104"/>
    <mergeCell ref="L57:N57"/>
    <mergeCell ref="AA57:AC57"/>
    <mergeCell ref="C63:C67"/>
    <mergeCell ref="D63:J67"/>
    <mergeCell ref="R63:R67"/>
    <mergeCell ref="S63:Y67"/>
    <mergeCell ref="D89:J91"/>
    <mergeCell ref="S89:Y91"/>
    <mergeCell ref="A94:C95"/>
    <mergeCell ref="P94:R95"/>
    <mergeCell ref="R56:S56"/>
    <mergeCell ref="U56:V56"/>
    <mergeCell ref="W3:Z3"/>
    <mergeCell ref="AA4:AC4"/>
    <mergeCell ref="S10:Y14"/>
    <mergeCell ref="AA3:AC3"/>
    <mergeCell ref="AB52:AC52"/>
    <mergeCell ref="S36:Y38"/>
    <mergeCell ref="W56:Z56"/>
    <mergeCell ref="AA56:AC56"/>
    <mergeCell ref="C28:C32"/>
    <mergeCell ref="H56:K56"/>
    <mergeCell ref="L56:N56"/>
    <mergeCell ref="C56:D56"/>
    <mergeCell ref="F56:G56"/>
    <mergeCell ref="B51:G51"/>
    <mergeCell ref="A41:C42"/>
    <mergeCell ref="D36:J38"/>
    <mergeCell ref="B49:G49"/>
    <mergeCell ref="M52:N52"/>
    <mergeCell ref="D10:J14"/>
    <mergeCell ref="L4:N4"/>
    <mergeCell ref="C3:D3"/>
    <mergeCell ref="C10:C14"/>
    <mergeCell ref="R10:R14"/>
    <mergeCell ref="R28:R32"/>
    <mergeCell ref="S28:Y32"/>
    <mergeCell ref="S18:Y20"/>
    <mergeCell ref="U3:V3"/>
    <mergeCell ref="L3:N3"/>
    <mergeCell ref="R3:S3"/>
    <mergeCell ref="F3:G3"/>
    <mergeCell ref="H3:K3"/>
    <mergeCell ref="Q51:V51"/>
    <mergeCell ref="D28:J32"/>
    <mergeCell ref="D18:J20"/>
    <mergeCell ref="Q49:V49"/>
    <mergeCell ref="P41:R42"/>
  </mergeCells>
  <printOptions/>
  <pageMargins left="0.5905511811023623" right="0.5905511811023623" top="0.5118110236220472" bottom="0.5118110236220472" header="0.5118110236220472" footer="0.511811023622047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H29"/>
  <sheetViews>
    <sheetView tabSelected="1" zoomScalePageLayoutView="0" workbookViewId="0" topLeftCell="A1">
      <selection activeCell="B24" sqref="B24"/>
    </sheetView>
  </sheetViews>
  <sheetFormatPr defaultColWidth="11.421875" defaultRowHeight="12.75"/>
  <cols>
    <col min="1" max="1" width="10.7109375" style="0" customWidth="1"/>
    <col min="2" max="2" width="6.7109375" style="93" customWidth="1"/>
    <col min="3" max="3" width="22.7109375" style="0" hidden="1" customWidth="1"/>
    <col min="4" max="5" width="25.7109375" style="0" customWidth="1"/>
    <col min="6" max="6" width="8.7109375" style="78" customWidth="1"/>
    <col min="7" max="7" width="12.421875" style="94" hidden="1" customWidth="1"/>
    <col min="8" max="8" width="10.7109375" style="0" customWidth="1"/>
  </cols>
  <sheetData>
    <row r="1" spans="1:8" ht="15.75">
      <c r="A1" s="232" t="str">
        <f>Datenblatt!A1</f>
        <v>BaWü JG-RLT Top24</v>
      </c>
      <c r="B1" s="230"/>
      <c r="C1" s="230"/>
      <c r="D1" s="230"/>
      <c r="E1" s="230"/>
      <c r="F1" s="230"/>
      <c r="G1" s="230"/>
      <c r="H1" s="230"/>
    </row>
    <row r="2" spans="1:8" ht="15.75">
      <c r="A2" s="232" t="str">
        <f>Datenblatt!A2</f>
        <v>14.05.2011 - Offenburg / SbTTV</v>
      </c>
      <c r="B2" s="236"/>
      <c r="C2" s="236"/>
      <c r="D2" s="236"/>
      <c r="E2" s="236"/>
      <c r="F2" s="236"/>
      <c r="G2" s="236"/>
      <c r="H2" s="236"/>
    </row>
    <row r="3" spans="1:8" ht="86.25" customHeight="1">
      <c r="A3" s="235" t="s">
        <v>136</v>
      </c>
      <c r="B3" s="236"/>
      <c r="C3" s="236"/>
      <c r="D3" s="236"/>
      <c r="E3" s="236"/>
      <c r="F3" s="236"/>
      <c r="G3" s="236"/>
      <c r="H3" s="236"/>
    </row>
    <row r="4" spans="2:8" ht="21" thickBot="1">
      <c r="B4" s="231" t="str">
        <f>Datenblatt!B4</f>
        <v>Jungen U12</v>
      </c>
      <c r="C4" s="231"/>
      <c r="D4" s="231"/>
      <c r="E4" s="231"/>
      <c r="F4" s="231"/>
      <c r="G4" s="239"/>
      <c r="H4" s="191"/>
    </row>
    <row r="5" spans="2:7" ht="13.5" thickBot="1">
      <c r="B5" s="83" t="s">
        <v>1</v>
      </c>
      <c r="C5" s="84" t="s">
        <v>145</v>
      </c>
      <c r="D5" s="84" t="s">
        <v>60</v>
      </c>
      <c r="E5" s="84" t="s">
        <v>49</v>
      </c>
      <c r="F5" s="218" t="s">
        <v>50</v>
      </c>
      <c r="G5" s="215" t="s">
        <v>61</v>
      </c>
    </row>
    <row r="6" spans="2:7" ht="18.75" thickTop="1">
      <c r="B6" s="86">
        <v>1</v>
      </c>
      <c r="C6" s="87">
        <f>Raster!BX6</f>
        <v>73</v>
      </c>
      <c r="D6" s="87" t="str">
        <f aca="true" t="shared" si="0" ref="D6:D29">VLOOKUP(C6,Teilnehmer,2)</f>
        <v>Eise, Tom</v>
      </c>
      <c r="E6" s="88" t="str">
        <f aca="true" t="shared" si="1" ref="E6:E29">VLOOKUP(C6,Teilnehmer,3)</f>
        <v>ESV Weil</v>
      </c>
      <c r="F6" s="219" t="str">
        <f aca="true" t="shared" si="2" ref="F6:F29">VLOOKUP(C6,Teilnehmer,4)</f>
        <v>SB</v>
      </c>
      <c r="G6" s="216">
        <f aca="true" t="shared" si="3" ref="G6:G29">VLOOKUP(C6,Teilnehmer,5)</f>
        <v>36567</v>
      </c>
    </row>
    <row r="7" spans="2:7" ht="18">
      <c r="B7" s="89">
        <v>2</v>
      </c>
      <c r="C7" s="87">
        <f>Raster!BX7</f>
        <v>79</v>
      </c>
      <c r="D7" s="87" t="str">
        <f t="shared" si="0"/>
        <v>Spitz, Marco </v>
      </c>
      <c r="E7" s="88" t="str">
        <f t="shared" si="1"/>
        <v>TTC Ringsheim</v>
      </c>
      <c r="F7" s="219" t="str">
        <f t="shared" si="2"/>
        <v>SB</v>
      </c>
      <c r="G7" s="216">
        <f t="shared" si="3"/>
        <v>36650</v>
      </c>
    </row>
    <row r="8" spans="2:7" ht="18">
      <c r="B8" s="89">
        <v>3</v>
      </c>
      <c r="C8" s="87">
        <f>Raster!BX9</f>
        <v>76</v>
      </c>
      <c r="D8" s="87" t="str">
        <f t="shared" si="0"/>
        <v>Pickan, Mika</v>
      </c>
      <c r="E8" s="88" t="str">
        <f t="shared" si="1"/>
        <v>VfL Sindelfingen</v>
      </c>
      <c r="F8" s="219" t="str">
        <f t="shared" si="2"/>
        <v>WH</v>
      </c>
      <c r="G8" s="216">
        <f t="shared" si="3"/>
        <v>36750</v>
      </c>
    </row>
    <row r="9" spans="2:7" ht="18">
      <c r="B9" s="86">
        <v>4</v>
      </c>
      <c r="C9" s="87">
        <f>Raster!BX10</f>
        <v>86</v>
      </c>
      <c r="D9" s="87" t="str">
        <f t="shared" si="0"/>
        <v>Kälberer, Chris</v>
      </c>
      <c r="E9" s="88" t="str">
        <f t="shared" si="1"/>
        <v>TV Hochdorf</v>
      </c>
      <c r="F9" s="219" t="str">
        <f t="shared" si="2"/>
        <v>WH</v>
      </c>
      <c r="G9" s="216">
        <f t="shared" si="3"/>
        <v>36826</v>
      </c>
    </row>
    <row r="10" spans="2:7" ht="18">
      <c r="B10" s="89">
        <v>5</v>
      </c>
      <c r="C10" s="87">
        <f>Raster!BX13</f>
        <v>85</v>
      </c>
      <c r="D10" s="87" t="str">
        <f t="shared" si="0"/>
        <v>Schmidt, Patrik</v>
      </c>
      <c r="E10" s="88" t="str">
        <f t="shared" si="1"/>
        <v>TV Jestetten</v>
      </c>
      <c r="F10" s="219" t="str">
        <f t="shared" si="2"/>
        <v>SB</v>
      </c>
      <c r="G10" s="216">
        <f t="shared" si="3"/>
        <v>36640</v>
      </c>
    </row>
    <row r="11" spans="2:7" ht="18">
      <c r="B11" s="89">
        <v>6</v>
      </c>
      <c r="C11" s="87">
        <f>Raster!BX14</f>
        <v>91</v>
      </c>
      <c r="D11" s="87" t="str">
        <f t="shared" si="0"/>
        <v>Blessing, David</v>
      </c>
      <c r="E11" s="88" t="str">
        <f t="shared" si="1"/>
        <v>TSG 1845 Heilbronn</v>
      </c>
      <c r="F11" s="219" t="str">
        <f t="shared" si="2"/>
        <v>WH</v>
      </c>
      <c r="G11" s="216">
        <f t="shared" si="3"/>
        <v>36694</v>
      </c>
    </row>
    <row r="12" spans="2:7" ht="18">
      <c r="B12" s="86">
        <v>7</v>
      </c>
      <c r="C12" s="87">
        <f>Raster!BX16</f>
        <v>92</v>
      </c>
      <c r="D12" s="87" t="str">
        <f t="shared" si="0"/>
        <v>Reis, Dominik</v>
      </c>
      <c r="E12" s="88" t="str">
        <f t="shared" si="1"/>
        <v>SV Waldkirch</v>
      </c>
      <c r="F12" s="219" t="str">
        <f t="shared" si="2"/>
        <v>SB</v>
      </c>
      <c r="G12" s="216">
        <f t="shared" si="3"/>
        <v>36777</v>
      </c>
    </row>
    <row r="13" spans="2:7" ht="18">
      <c r="B13" s="89">
        <v>8</v>
      </c>
      <c r="C13" s="87">
        <f>Raster!BX17</f>
        <v>81</v>
      </c>
      <c r="D13" s="87" t="str">
        <f t="shared" si="0"/>
        <v>Engler, Linus</v>
      </c>
      <c r="E13" s="88" t="str">
        <f t="shared" si="1"/>
        <v>SV Ottoschwanden</v>
      </c>
      <c r="F13" s="219" t="str">
        <f t="shared" si="2"/>
        <v>SB</v>
      </c>
      <c r="G13" s="216">
        <f t="shared" si="3"/>
        <v>36681</v>
      </c>
    </row>
    <row r="14" spans="2:7" ht="18">
      <c r="B14" s="89">
        <v>9</v>
      </c>
      <c r="C14" s="87">
        <f>Raster!BX21</f>
        <v>80</v>
      </c>
      <c r="D14" s="87" t="str">
        <f t="shared" si="0"/>
        <v>Stegemann, Torben</v>
      </c>
      <c r="E14" s="88" t="str">
        <f t="shared" si="1"/>
        <v>TTV Ettlingen</v>
      </c>
      <c r="F14" s="219" t="str">
        <f t="shared" si="2"/>
        <v>BD</v>
      </c>
      <c r="G14" s="216">
        <f t="shared" si="3"/>
        <v>36616</v>
      </c>
    </row>
    <row r="15" spans="2:7" ht="18">
      <c r="B15" s="86">
        <v>10</v>
      </c>
      <c r="C15" s="87">
        <f>Raster!BX22</f>
        <v>82</v>
      </c>
      <c r="D15" s="87" t="str">
        <f t="shared" si="0"/>
        <v>Stolz, Sven</v>
      </c>
      <c r="E15" s="88" t="str">
        <f t="shared" si="1"/>
        <v>VfL Sindelfingen</v>
      </c>
      <c r="F15" s="219" t="str">
        <f t="shared" si="2"/>
        <v>WH</v>
      </c>
      <c r="G15" s="216">
        <f t="shared" si="3"/>
        <v>36686</v>
      </c>
    </row>
    <row r="16" spans="2:7" ht="18">
      <c r="B16" s="89">
        <v>11</v>
      </c>
      <c r="C16" s="87">
        <f>Raster!BX24</f>
        <v>96</v>
      </c>
      <c r="D16" s="87" t="str">
        <f t="shared" si="0"/>
        <v>Raake, Len</v>
      </c>
      <c r="E16" s="88" t="str">
        <f t="shared" si="1"/>
        <v>TTC Beuren</v>
      </c>
      <c r="F16" s="219" t="str">
        <f t="shared" si="2"/>
        <v>SB</v>
      </c>
      <c r="G16" s="216">
        <f t="shared" si="3"/>
        <v>36652</v>
      </c>
    </row>
    <row r="17" spans="2:7" ht="18">
      <c r="B17" s="89">
        <v>12</v>
      </c>
      <c r="C17" s="87">
        <f>Raster!BX25</f>
        <v>78</v>
      </c>
      <c r="D17" s="87" t="str">
        <f t="shared" si="0"/>
        <v>Leupolz, Maximilian</v>
      </c>
      <c r="E17" s="88" t="str">
        <f t="shared" si="1"/>
        <v>FT V. 1844 Freiburg</v>
      </c>
      <c r="F17" s="219" t="str">
        <f t="shared" si="2"/>
        <v>SB</v>
      </c>
      <c r="G17" s="216">
        <f t="shared" si="3"/>
        <v>36681</v>
      </c>
    </row>
    <row r="18" spans="2:7" ht="18">
      <c r="B18" s="86">
        <v>13</v>
      </c>
      <c r="C18" s="87">
        <f>Raster!BX28</f>
        <v>90</v>
      </c>
      <c r="D18" s="87" t="str">
        <f t="shared" si="0"/>
        <v>Bäcker, Hannes</v>
      </c>
      <c r="E18" s="88" t="str">
        <f t="shared" si="1"/>
        <v>TSG Hofherrnweiler</v>
      </c>
      <c r="F18" s="219" t="str">
        <f t="shared" si="2"/>
        <v>WH</v>
      </c>
      <c r="G18" s="216">
        <f t="shared" si="3"/>
        <v>36720</v>
      </c>
    </row>
    <row r="19" spans="2:7" ht="18">
      <c r="B19" s="89">
        <v>14</v>
      </c>
      <c r="C19" s="87">
        <f>Raster!BX29</f>
        <v>88</v>
      </c>
      <c r="D19" s="87" t="str">
        <f t="shared" si="0"/>
        <v>Schweizer, Tim</v>
      </c>
      <c r="E19" s="88" t="str">
        <f t="shared" si="1"/>
        <v>SpVgg Gröningen-Satteldorf</v>
      </c>
      <c r="F19" s="219" t="str">
        <f t="shared" si="2"/>
        <v>WH</v>
      </c>
      <c r="G19" s="216">
        <f t="shared" si="3"/>
        <v>36631</v>
      </c>
    </row>
    <row r="20" spans="2:7" ht="18">
      <c r="B20" s="89">
        <v>15</v>
      </c>
      <c r="C20" s="87">
        <f>Raster!BX31</f>
        <v>74</v>
      </c>
      <c r="D20" s="87" t="str">
        <f t="shared" si="0"/>
        <v>Siebel, Dominic</v>
      </c>
      <c r="E20" s="88" t="str">
        <f t="shared" si="1"/>
        <v>TSG 1845 Heilbronn</v>
      </c>
      <c r="F20" s="219" t="str">
        <f t="shared" si="2"/>
        <v>WH</v>
      </c>
      <c r="G20" s="216">
        <f t="shared" si="3"/>
        <v>36645</v>
      </c>
    </row>
    <row r="21" spans="2:7" ht="18">
      <c r="B21" s="86">
        <v>16</v>
      </c>
      <c r="C21" s="87">
        <f>Raster!BX32</f>
        <v>93</v>
      </c>
      <c r="D21" s="87" t="str">
        <f t="shared" si="0"/>
        <v>Arnegger, Nico</v>
      </c>
      <c r="E21" s="88" t="str">
        <f t="shared" si="1"/>
        <v>ASV Otterswang</v>
      </c>
      <c r="F21" s="219" t="str">
        <f t="shared" si="2"/>
        <v>WH</v>
      </c>
      <c r="G21" s="216">
        <f t="shared" si="3"/>
        <v>36553</v>
      </c>
    </row>
    <row r="22" spans="2:7" ht="18">
      <c r="B22" s="89">
        <v>17</v>
      </c>
      <c r="C22" s="87">
        <f>Raster!BX35</f>
        <v>77</v>
      </c>
      <c r="D22" s="87" t="str">
        <f t="shared" si="0"/>
        <v>Hackenberg, Simon</v>
      </c>
      <c r="E22" s="88" t="str">
        <f t="shared" si="1"/>
        <v>SpVgg Mössingen</v>
      </c>
      <c r="F22" s="219" t="str">
        <f t="shared" si="2"/>
        <v>WH</v>
      </c>
      <c r="G22" s="216">
        <f t="shared" si="3"/>
        <v>36638</v>
      </c>
    </row>
    <row r="23" spans="2:7" ht="18">
      <c r="B23" s="89"/>
      <c r="C23" s="87">
        <f>Raster!BX36</f>
        <v>83</v>
      </c>
      <c r="D23" s="87" t="str">
        <f t="shared" si="0"/>
        <v>Drauz, Simon</v>
      </c>
      <c r="E23" s="88" t="str">
        <f t="shared" si="1"/>
        <v>TSG 1845 Heilbronn</v>
      </c>
      <c r="F23" s="219" t="str">
        <f t="shared" si="2"/>
        <v>WH</v>
      </c>
      <c r="G23" s="216">
        <f t="shared" si="3"/>
        <v>36696</v>
      </c>
    </row>
    <row r="24" spans="2:7" ht="18">
      <c r="B24" s="89"/>
      <c r="C24" s="87">
        <f>Raster!BX37</f>
        <v>89</v>
      </c>
      <c r="D24" s="87" t="str">
        <f t="shared" si="0"/>
        <v>Heß, Alexander</v>
      </c>
      <c r="E24" s="88" t="str">
        <f t="shared" si="1"/>
        <v>TTC Ringsheim</v>
      </c>
      <c r="F24" s="219" t="str">
        <f t="shared" si="2"/>
        <v>SB</v>
      </c>
      <c r="G24" s="216">
        <f t="shared" si="3"/>
        <v>36556</v>
      </c>
    </row>
    <row r="25" spans="2:7" ht="18">
      <c r="B25" s="89"/>
      <c r="C25" s="87">
        <f>Raster!BX38</f>
        <v>95</v>
      </c>
      <c r="D25" s="87" t="str">
        <f t="shared" si="0"/>
        <v>Molzer, Leon</v>
      </c>
      <c r="E25" s="88" t="str">
        <f t="shared" si="1"/>
        <v>TTG Neckarbischofsheim</v>
      </c>
      <c r="F25" s="219" t="str">
        <f t="shared" si="2"/>
        <v>BD</v>
      </c>
      <c r="G25" s="216">
        <f t="shared" si="3"/>
        <v>36781</v>
      </c>
    </row>
    <row r="26" spans="2:7" ht="18">
      <c r="B26" s="89">
        <v>21</v>
      </c>
      <c r="C26" s="87">
        <f>Raster!BX40</f>
        <v>75</v>
      </c>
      <c r="D26" s="87" t="str">
        <f t="shared" si="0"/>
        <v>Adam, Jonas</v>
      </c>
      <c r="E26" s="88" t="str">
        <f t="shared" si="1"/>
        <v>TSV Neckerau</v>
      </c>
      <c r="F26" s="219" t="str">
        <f t="shared" si="2"/>
        <v>BD</v>
      </c>
      <c r="G26" s="216">
        <f t="shared" si="3"/>
        <v>36881</v>
      </c>
    </row>
    <row r="27" spans="2:7" ht="18">
      <c r="B27" s="89"/>
      <c r="C27" s="87">
        <f>Raster!BX41</f>
        <v>84</v>
      </c>
      <c r="D27" s="87" t="str">
        <f t="shared" si="0"/>
        <v>Hosenthien, Vincenzo</v>
      </c>
      <c r="E27" s="88" t="str">
        <f t="shared" si="1"/>
        <v>TB Untertürkheim</v>
      </c>
      <c r="F27" s="219" t="str">
        <f t="shared" si="2"/>
        <v>WH</v>
      </c>
      <c r="G27" s="216">
        <f t="shared" si="3"/>
        <v>36835</v>
      </c>
    </row>
    <row r="28" spans="2:7" ht="18">
      <c r="B28" s="89"/>
      <c r="C28" s="87">
        <f>Raster!BX42</f>
        <v>87</v>
      </c>
      <c r="D28" s="87" t="str">
        <f t="shared" si="0"/>
        <v>Bronner, Rouven</v>
      </c>
      <c r="E28" s="88" t="str">
        <f t="shared" si="1"/>
        <v>VFB Mosbach-Waldstadt</v>
      </c>
      <c r="F28" s="219" t="str">
        <f t="shared" si="2"/>
        <v>Mo</v>
      </c>
      <c r="G28" s="216">
        <f t="shared" si="3"/>
        <v>36746</v>
      </c>
    </row>
    <row r="29" spans="2:7" ht="18.75" thickBot="1">
      <c r="B29" s="90"/>
      <c r="C29" s="91">
        <f>Raster!BX43</f>
        <v>94</v>
      </c>
      <c r="D29" s="91" t="str">
        <f t="shared" si="0"/>
        <v>Zinßer, Yannick</v>
      </c>
      <c r="E29" s="92" t="str">
        <f t="shared" si="1"/>
        <v>TSV Lorch</v>
      </c>
      <c r="F29" s="220" t="str">
        <f t="shared" si="2"/>
        <v>WH</v>
      </c>
      <c r="G29" s="217">
        <f t="shared" si="3"/>
        <v>36791</v>
      </c>
    </row>
  </sheetData>
  <sheetProtection sheet="1" objects="1" scenarios="1" formatColumns="0" selectLockedCells="1"/>
  <mergeCells count="4">
    <mergeCell ref="A1:H1"/>
    <mergeCell ref="A2:H2"/>
    <mergeCell ref="A3:H3"/>
    <mergeCell ref="B4:G4"/>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B7" sqref="B7"/>
    </sheetView>
  </sheetViews>
  <sheetFormatPr defaultColWidth="11.421875" defaultRowHeight="12.75"/>
  <cols>
    <col min="1" max="1" width="2.7109375" style="0" customWidth="1"/>
    <col min="3" max="6" width="12.28125" style="0" customWidth="1"/>
    <col min="7" max="7" width="2.7109375" style="0" customWidth="1"/>
  </cols>
  <sheetData>
    <row r="1" spans="1:7" ht="21">
      <c r="A1" s="244" t="s">
        <v>137</v>
      </c>
      <c r="B1" s="245"/>
      <c r="C1" s="245"/>
      <c r="D1" s="245"/>
      <c r="E1" s="245"/>
      <c r="F1" s="245"/>
      <c r="G1" s="245"/>
    </row>
    <row r="2" spans="1:7" ht="21">
      <c r="A2" s="246" t="s">
        <v>47</v>
      </c>
      <c r="B2" s="247" t="s">
        <v>47</v>
      </c>
      <c r="C2" s="247"/>
      <c r="D2" s="247"/>
      <c r="E2" s="247"/>
      <c r="F2" s="247"/>
      <c r="G2" s="247"/>
    </row>
    <row r="3" spans="1:7" ht="12.75">
      <c r="A3" s="248" t="s">
        <v>46</v>
      </c>
      <c r="B3" s="248"/>
      <c r="C3" s="248"/>
      <c r="D3" s="248"/>
      <c r="E3" s="248"/>
      <c r="F3" s="248"/>
      <c r="G3" s="248"/>
    </row>
    <row r="4" spans="1:7" ht="13.5" thickBot="1">
      <c r="A4" s="19"/>
      <c r="B4" s="19"/>
      <c r="C4" s="19"/>
      <c r="D4" s="19"/>
      <c r="E4" s="19"/>
      <c r="F4" s="19"/>
      <c r="G4" s="19"/>
    </row>
    <row r="5" spans="1:7" ht="12.75">
      <c r="A5" s="20"/>
      <c r="B5" s="21" t="s">
        <v>37</v>
      </c>
      <c r="C5" s="22" t="s">
        <v>38</v>
      </c>
      <c r="D5" s="23" t="s">
        <v>39</v>
      </c>
      <c r="E5" s="23" t="s">
        <v>40</v>
      </c>
      <c r="F5" s="24" t="s">
        <v>41</v>
      </c>
      <c r="G5" s="20"/>
    </row>
    <row r="6" spans="1:7" ht="12.75">
      <c r="A6" s="20"/>
      <c r="B6" s="25">
        <v>0.3958333333333333</v>
      </c>
      <c r="C6" s="18" t="s">
        <v>42</v>
      </c>
      <c r="D6" s="240" t="s">
        <v>42</v>
      </c>
      <c r="E6" s="26"/>
      <c r="F6" s="27"/>
      <c r="G6" s="20"/>
    </row>
    <row r="7" spans="1:7" ht="12.75">
      <c r="A7" s="20"/>
      <c r="B7" s="25">
        <f>B6+"0:25"</f>
        <v>0.4131944444444444</v>
      </c>
      <c r="C7" s="26"/>
      <c r="D7" s="241"/>
      <c r="E7" s="240" t="s">
        <v>42</v>
      </c>
      <c r="F7" s="27"/>
      <c r="G7" s="20"/>
    </row>
    <row r="8" spans="1:7" ht="12.75">
      <c r="A8" s="20"/>
      <c r="B8" s="25">
        <f>B7+"0:20"</f>
        <v>0.4270833333333333</v>
      </c>
      <c r="C8" s="26"/>
      <c r="D8" s="26"/>
      <c r="E8" s="241"/>
      <c r="F8" s="28" t="s">
        <v>42</v>
      </c>
      <c r="G8" s="20"/>
    </row>
    <row r="9" spans="1:7" ht="12.75">
      <c r="A9" s="20"/>
      <c r="B9" s="25">
        <f>B8+"0:20"</f>
        <v>0.4409722222222222</v>
      </c>
      <c r="C9" s="16" t="s">
        <v>43</v>
      </c>
      <c r="D9" s="240" t="s">
        <v>43</v>
      </c>
      <c r="E9" s="26"/>
      <c r="F9" s="27"/>
      <c r="G9" s="20"/>
    </row>
    <row r="10" spans="1:7" ht="12.75">
      <c r="A10" s="20"/>
      <c r="B10" s="25">
        <f>B9+"0:25"</f>
        <v>0.4583333333333333</v>
      </c>
      <c r="C10" s="26"/>
      <c r="D10" s="241"/>
      <c r="E10" s="240" t="s">
        <v>43</v>
      </c>
      <c r="F10" s="27"/>
      <c r="G10" s="20"/>
    </row>
    <row r="11" spans="1:7" ht="12.75">
      <c r="A11" s="20"/>
      <c r="B11" s="25">
        <f>B10+"0:20"</f>
        <v>0.4722222222222222</v>
      </c>
      <c r="C11" s="26"/>
      <c r="D11" s="26"/>
      <c r="E11" s="241"/>
      <c r="F11" s="28" t="s">
        <v>43</v>
      </c>
      <c r="G11" s="20"/>
    </row>
    <row r="12" spans="1:7" ht="12.75">
      <c r="A12" s="20"/>
      <c r="B12" s="25">
        <f>B11+"0:20"</f>
        <v>0.4861111111111111</v>
      </c>
      <c r="C12" s="16" t="s">
        <v>44</v>
      </c>
      <c r="D12" s="240" t="s">
        <v>44</v>
      </c>
      <c r="E12" s="26"/>
      <c r="F12" s="27"/>
      <c r="G12" s="20"/>
    </row>
    <row r="13" spans="1:7" ht="12.75">
      <c r="A13" s="20"/>
      <c r="B13" s="25">
        <f>B12+"0:25"</f>
        <v>0.5034722222222222</v>
      </c>
      <c r="C13" s="26"/>
      <c r="D13" s="241"/>
      <c r="E13" s="240" t="s">
        <v>44</v>
      </c>
      <c r="F13" s="27"/>
      <c r="G13" s="20"/>
    </row>
    <row r="14" spans="1:7" ht="12.75">
      <c r="A14" s="20"/>
      <c r="B14" s="25">
        <f>B13+"0:20"</f>
        <v>0.517361111111111</v>
      </c>
      <c r="C14" s="26"/>
      <c r="D14" s="26"/>
      <c r="E14" s="241"/>
      <c r="F14" s="28" t="s">
        <v>44</v>
      </c>
      <c r="G14" s="20"/>
    </row>
    <row r="15" spans="1:7" ht="12.75">
      <c r="A15" s="20"/>
      <c r="B15" s="25">
        <f>B14+"0:20"</f>
        <v>0.5312499999999999</v>
      </c>
      <c r="C15" s="16" t="s">
        <v>138</v>
      </c>
      <c r="D15" s="240" t="s">
        <v>138</v>
      </c>
      <c r="E15" s="26"/>
      <c r="F15" s="27"/>
      <c r="G15" s="20"/>
    </row>
    <row r="16" spans="1:7" ht="12.75">
      <c r="A16" s="20"/>
      <c r="B16" s="25">
        <f>B15+"0:25"</f>
        <v>0.548611111111111</v>
      </c>
      <c r="C16" s="26"/>
      <c r="D16" s="241"/>
      <c r="E16" s="240" t="s">
        <v>138</v>
      </c>
      <c r="F16" s="27"/>
      <c r="G16" s="20"/>
    </row>
    <row r="17" spans="1:7" ht="12.75">
      <c r="A17" s="20"/>
      <c r="B17" s="25">
        <f>B16+"0:20"</f>
        <v>0.5624999999999999</v>
      </c>
      <c r="C17" s="26"/>
      <c r="D17" s="26"/>
      <c r="E17" s="241"/>
      <c r="F17" s="28" t="s">
        <v>138</v>
      </c>
      <c r="G17" s="20"/>
    </row>
    <row r="18" spans="1:7" ht="12.75">
      <c r="A18" s="20"/>
      <c r="B18" s="25">
        <f>B17+"0:20"</f>
        <v>0.5763888888888887</v>
      </c>
      <c r="C18" s="16" t="s">
        <v>139</v>
      </c>
      <c r="D18" s="240" t="s">
        <v>139</v>
      </c>
      <c r="E18" s="26"/>
      <c r="F18" s="27"/>
      <c r="G18" s="20"/>
    </row>
    <row r="19" spans="1:7" ht="12.75">
      <c r="A19" s="20"/>
      <c r="B19" s="25">
        <f>B18+"0:25"</f>
        <v>0.5937499999999999</v>
      </c>
      <c r="C19" s="26"/>
      <c r="D19" s="241"/>
      <c r="E19" s="240" t="s">
        <v>139</v>
      </c>
      <c r="F19" s="27"/>
      <c r="G19" s="20"/>
    </row>
    <row r="20" spans="1:7" ht="12.75">
      <c r="A20" s="20"/>
      <c r="B20" s="25">
        <f>B19+"0:20"</f>
        <v>0.6076388888888887</v>
      </c>
      <c r="C20" s="26"/>
      <c r="D20" s="26"/>
      <c r="E20" s="241"/>
      <c r="F20" s="28" t="s">
        <v>139</v>
      </c>
      <c r="G20" s="20"/>
    </row>
    <row r="21" spans="1:7" ht="12.75">
      <c r="A21" s="20"/>
      <c r="B21" s="25">
        <f>B20+"0:30"</f>
        <v>0.6284722222222221</v>
      </c>
      <c r="C21" s="16" t="s">
        <v>140</v>
      </c>
      <c r="D21" s="16" t="s">
        <v>140</v>
      </c>
      <c r="E21" s="26"/>
      <c r="F21" s="27"/>
      <c r="G21" s="20"/>
    </row>
    <row r="22" spans="1:7" ht="12.75">
      <c r="A22" s="20"/>
      <c r="B22" s="25">
        <f>B21+"0:25"</f>
        <v>0.6458333333333333</v>
      </c>
      <c r="C22" s="26"/>
      <c r="D22" s="26"/>
      <c r="E22" s="16" t="s">
        <v>140</v>
      </c>
      <c r="F22" s="28" t="s">
        <v>140</v>
      </c>
      <c r="G22" s="20"/>
    </row>
    <row r="23" spans="1:7" ht="12.75">
      <c r="A23" s="20"/>
      <c r="B23" s="25">
        <f aca="true" t="shared" si="0" ref="B23:B28">B22+"0:25"</f>
        <v>0.6631944444444444</v>
      </c>
      <c r="C23" s="16" t="s">
        <v>141</v>
      </c>
      <c r="D23" s="16" t="s">
        <v>141</v>
      </c>
      <c r="E23" s="26"/>
      <c r="F23" s="27"/>
      <c r="G23" s="20"/>
    </row>
    <row r="24" spans="1:7" ht="12.75">
      <c r="A24" s="20"/>
      <c r="B24" s="25">
        <f t="shared" si="0"/>
        <v>0.6805555555555556</v>
      </c>
      <c r="C24" s="26"/>
      <c r="D24" s="26"/>
      <c r="E24" s="16" t="s">
        <v>141</v>
      </c>
      <c r="F24" s="28" t="s">
        <v>141</v>
      </c>
      <c r="G24" s="20"/>
    </row>
    <row r="25" spans="1:7" ht="12.75">
      <c r="A25" s="20"/>
      <c r="B25" s="25">
        <f t="shared" si="0"/>
        <v>0.6979166666666667</v>
      </c>
      <c r="C25" s="16" t="s">
        <v>143</v>
      </c>
      <c r="D25" s="16" t="s">
        <v>143</v>
      </c>
      <c r="E25" s="26"/>
      <c r="F25" s="27"/>
      <c r="G25" s="20"/>
    </row>
    <row r="26" spans="1:7" ht="12.75">
      <c r="A26" s="20"/>
      <c r="B26" s="25">
        <f t="shared" si="0"/>
        <v>0.7152777777777779</v>
      </c>
      <c r="C26" s="26"/>
      <c r="D26" s="26"/>
      <c r="E26" s="16" t="s">
        <v>143</v>
      </c>
      <c r="F26" s="28" t="s">
        <v>143</v>
      </c>
      <c r="G26" s="20"/>
    </row>
    <row r="27" spans="1:7" ht="12.75">
      <c r="A27" s="20"/>
      <c r="B27" s="25">
        <f t="shared" si="0"/>
        <v>0.7326388888888891</v>
      </c>
      <c r="C27" s="16" t="s">
        <v>142</v>
      </c>
      <c r="D27" s="16" t="s">
        <v>142</v>
      </c>
      <c r="E27" s="26"/>
      <c r="F27" s="27"/>
      <c r="G27" s="20"/>
    </row>
    <row r="28" spans="1:7" ht="12.75">
      <c r="A28" s="20"/>
      <c r="B28" s="25">
        <f t="shared" si="0"/>
        <v>0.7500000000000002</v>
      </c>
      <c r="C28" s="26"/>
      <c r="D28" s="26"/>
      <c r="E28" s="16" t="s">
        <v>142</v>
      </c>
      <c r="F28" s="28" t="s">
        <v>142</v>
      </c>
      <c r="G28" s="20"/>
    </row>
    <row r="29" spans="1:7" ht="13.5" thickBot="1">
      <c r="A29" s="20"/>
      <c r="B29" s="29" t="s">
        <v>164</v>
      </c>
      <c r="C29" s="242" t="s">
        <v>45</v>
      </c>
      <c r="D29" s="242"/>
      <c r="E29" s="242"/>
      <c r="F29" s="243"/>
      <c r="G29" s="20"/>
    </row>
    <row r="30" spans="1:7" ht="12.75">
      <c r="A30" s="20"/>
      <c r="G30" s="20"/>
    </row>
    <row r="31" spans="1:7" ht="12.75">
      <c r="A31" s="20"/>
      <c r="B31" s="15"/>
      <c r="G31" s="20"/>
    </row>
    <row r="32" spans="1:7" ht="13.5">
      <c r="A32" s="20"/>
      <c r="B32" s="30"/>
      <c r="G32" s="20"/>
    </row>
    <row r="33" spans="1:7" ht="13.5">
      <c r="A33" s="20"/>
      <c r="B33" s="30"/>
      <c r="G33" s="20"/>
    </row>
    <row r="34" spans="1:7" ht="13.5">
      <c r="A34" s="20"/>
      <c r="B34" s="30"/>
      <c r="G34" s="20"/>
    </row>
  </sheetData>
  <sheetProtection sheet="1" selectLockedCells="1"/>
  <mergeCells count="14">
    <mergeCell ref="C29:F29"/>
    <mergeCell ref="D15:D16"/>
    <mergeCell ref="D12:D13"/>
    <mergeCell ref="A1:G1"/>
    <mergeCell ref="A2:G2"/>
    <mergeCell ref="A3:G3"/>
    <mergeCell ref="D6:D7"/>
    <mergeCell ref="E7:E8"/>
    <mergeCell ref="D9:D10"/>
    <mergeCell ref="E10:E11"/>
    <mergeCell ref="E13:E14"/>
    <mergeCell ref="E16:E17"/>
    <mergeCell ref="D18:D19"/>
    <mergeCell ref="E19:E20"/>
  </mergeCells>
  <printOptions horizontalCentered="1"/>
  <pageMargins left="0.3937007874015748" right="0.3937007874015748" top="0.5905511811023623" bottom="0.5905511811023623" header="0.5118110236220472" footer="0.5118110236220472"/>
  <pageSetup fitToHeight="1" fitToWidth="1" horizontalDpi="300" verticalDpi="300" orientation="portrait" paperSize="9" r:id="rId1"/>
  <ignoredErrors>
    <ignoredError sqref="B10 B13 B16 B19"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BY49"/>
  <sheetViews>
    <sheetView zoomScalePageLayoutView="0" workbookViewId="0" topLeftCell="A1">
      <selection activeCell="BQ25" sqref="BQ25"/>
    </sheetView>
  </sheetViews>
  <sheetFormatPr defaultColWidth="11.421875" defaultRowHeight="12.75"/>
  <cols>
    <col min="1" max="1" width="2.7109375" style="0" customWidth="1"/>
    <col min="2" max="2" width="4.7109375" style="0" customWidth="1"/>
    <col min="3" max="3" width="15.7109375" style="0" customWidth="1"/>
    <col min="4" max="4" width="9.7109375" style="0" customWidth="1"/>
    <col min="5" max="5" width="8.28125" style="0" customWidth="1"/>
    <col min="6" max="6" width="2.7109375" style="0" bestFit="1" customWidth="1"/>
    <col min="7" max="7" width="1.7109375" style="0" customWidth="1"/>
    <col min="8" max="8" width="2.7109375" style="0" bestFit="1" customWidth="1"/>
    <col min="9" max="9" width="2.28125" style="0" customWidth="1"/>
    <col min="10" max="10" width="1.7109375" style="0" customWidth="1"/>
    <col min="11" max="11" width="2.28125" style="0" customWidth="1"/>
    <col min="12" max="12" width="2.7109375" style="0" bestFit="1" customWidth="1"/>
    <col min="13" max="13" width="1.7109375" style="0" customWidth="1"/>
    <col min="14" max="15" width="2.7109375" style="0" bestFit="1" customWidth="1"/>
    <col min="16" max="16" width="1.7109375" style="0" customWidth="1"/>
    <col min="17" max="17" width="2.7109375" style="0" bestFit="1" customWidth="1"/>
    <col min="18" max="18" width="2.28125" style="0" customWidth="1"/>
    <col min="19" max="19" width="1.7109375" style="0" customWidth="1"/>
    <col min="20" max="21" width="2.28125" style="0" customWidth="1"/>
    <col min="22" max="22" width="1.7109375" style="0" customWidth="1"/>
    <col min="23" max="23" width="2.28125" style="0" customWidth="1"/>
    <col min="24" max="24" width="3.7109375" style="0" customWidth="1"/>
    <col min="25" max="25" width="1.7109375" style="0" customWidth="1"/>
    <col min="26" max="26" width="3.7109375" style="0" customWidth="1"/>
    <col min="27" max="27" width="4.28125" style="0" customWidth="1"/>
    <col min="28" max="28" width="1.7109375" style="0" customWidth="1"/>
    <col min="29" max="29" width="4.28125" style="0" customWidth="1"/>
    <col min="30" max="30" width="4.140625" style="0" customWidth="1"/>
    <col min="31" max="31" width="2.00390625" style="0" customWidth="1"/>
    <col min="32" max="37" width="5.7109375" style="0" hidden="1" customWidth="1"/>
    <col min="38" max="39" width="2.7109375" style="0" customWidth="1"/>
    <col min="40" max="40" width="4.7109375" style="0" customWidth="1"/>
    <col min="41" max="41" width="15.7109375" style="0" customWidth="1"/>
    <col min="42" max="42" width="9.7109375" style="0" customWidth="1"/>
    <col min="43" max="43" width="8.28125" style="0" customWidth="1"/>
    <col min="44" max="44" width="2.57421875" style="0" bestFit="1" customWidth="1"/>
    <col min="45" max="45" width="1.7109375" style="0" bestFit="1" customWidth="1"/>
    <col min="46" max="47" width="2.57421875" style="0" bestFit="1" customWidth="1"/>
    <col min="48" max="48" width="1.7109375" style="0" bestFit="1" customWidth="1"/>
    <col min="49" max="50" width="2.57421875" style="0" bestFit="1" customWidth="1"/>
    <col min="51" max="51" width="1.7109375" style="0" bestFit="1" customWidth="1"/>
    <col min="52" max="53" width="2.57421875" style="0" bestFit="1" customWidth="1"/>
    <col min="54" max="54" width="1.7109375" style="0" bestFit="1" customWidth="1"/>
    <col min="55" max="55" width="2.57421875" style="0" bestFit="1" customWidth="1"/>
    <col min="56" max="56" width="3.7109375" style="0" customWidth="1"/>
    <col min="57" max="57" width="1.7109375" style="0" bestFit="1" customWidth="1"/>
    <col min="58" max="59" width="3.7109375" style="0" customWidth="1"/>
    <col min="60" max="60" width="1.7109375" style="0" bestFit="1" customWidth="1"/>
    <col min="61" max="61" width="3.7109375" style="0" customWidth="1"/>
    <col min="62" max="62" width="4.7109375" style="0" customWidth="1"/>
    <col min="63" max="63" width="2.7109375" style="0" customWidth="1"/>
    <col min="64" max="68" width="5.7109375" style="0" hidden="1" customWidth="1"/>
    <col min="69" max="69" width="7.7109375" style="0" customWidth="1"/>
    <col min="70" max="70" width="4.7109375" style="0" bestFit="1" customWidth="1"/>
    <col min="71" max="71" width="4.7109375" style="0" customWidth="1"/>
    <col min="72" max="72" width="15.7109375" style="0" customWidth="1"/>
    <col min="73" max="73" width="3.00390625" style="0" customWidth="1"/>
    <col min="74" max="74" width="3.7109375" style="0" customWidth="1"/>
    <col min="75" max="75" width="6.57421875" style="0" customWidth="1"/>
    <col min="76" max="76" width="10.7109375" style="0" hidden="1" customWidth="1"/>
    <col min="77" max="77" width="10.7109375" style="0" bestFit="1" customWidth="1"/>
  </cols>
  <sheetData>
    <row r="1" spans="1:77" ht="27">
      <c r="A1" s="72" t="str">
        <f>CONCATENATE(Datenblatt!A1," - Gesamtübersicht")</f>
        <v>BaWü JG-RLT Top24 - Gesamtübersicht</v>
      </c>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266" t="s">
        <v>165</v>
      </c>
      <c r="BR1" s="267"/>
      <c r="BS1" s="267"/>
      <c r="BT1" s="267"/>
      <c r="BU1" s="267"/>
      <c r="BV1" s="267"/>
      <c r="BW1" s="267"/>
      <c r="BX1" s="267"/>
      <c r="BY1" s="267"/>
    </row>
    <row r="2" spans="1:71" ht="21">
      <c r="A2" s="31"/>
      <c r="B2" s="31"/>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row>
    <row r="3" spans="3:68" ht="20.25">
      <c r="C3" s="32" t="s">
        <v>2</v>
      </c>
      <c r="D3" s="257" t="str">
        <f>Datenblatt!B4</f>
        <v>Jungen U12</v>
      </c>
      <c r="E3" s="258"/>
      <c r="F3" s="258"/>
      <c r="G3" s="258"/>
      <c r="H3" s="258"/>
      <c r="I3" s="257" t="str">
        <f>Datenblatt!A2</f>
        <v>14.05.2011 - Offenburg / SbTTV</v>
      </c>
      <c r="J3" s="259"/>
      <c r="K3" s="259"/>
      <c r="L3" s="259"/>
      <c r="M3" s="259"/>
      <c r="N3" s="259"/>
      <c r="O3" s="259"/>
      <c r="P3" s="259"/>
      <c r="Q3" s="259"/>
      <c r="R3" s="259"/>
      <c r="S3" s="259"/>
      <c r="T3" s="259"/>
      <c r="U3" s="259"/>
      <c r="V3" s="259"/>
      <c r="W3" s="259"/>
      <c r="X3" s="259"/>
      <c r="Y3" s="259"/>
      <c r="Z3" s="259"/>
      <c r="AA3" s="259"/>
      <c r="AB3" s="259"/>
      <c r="AC3" s="259"/>
      <c r="AD3" s="260"/>
      <c r="AE3" s="11"/>
      <c r="AF3" s="11"/>
      <c r="AG3" s="11"/>
      <c r="AH3" s="11"/>
      <c r="AI3" s="11"/>
      <c r="AJ3" s="11"/>
      <c r="AK3" s="11"/>
      <c r="BL3" s="11"/>
      <c r="BM3" s="11"/>
      <c r="BN3" s="11"/>
      <c r="BO3" s="11"/>
      <c r="BP3" s="11"/>
    </row>
    <row r="4" spans="3:77" ht="18" customHeight="1" thickBot="1">
      <c r="C4" s="2"/>
      <c r="D4" s="4"/>
      <c r="E4" s="4"/>
      <c r="F4" s="4"/>
      <c r="G4" s="4"/>
      <c r="H4" s="4"/>
      <c r="I4" s="4"/>
      <c r="J4" s="4"/>
      <c r="K4" s="4"/>
      <c r="L4" s="4"/>
      <c r="M4" s="4"/>
      <c r="N4" s="4"/>
      <c r="O4" s="4"/>
      <c r="P4" s="4"/>
      <c r="Q4" s="4"/>
      <c r="R4" s="4"/>
      <c r="S4" s="4"/>
      <c r="T4" s="4"/>
      <c r="U4" s="4"/>
      <c r="V4" s="4"/>
      <c r="W4" s="4"/>
      <c r="X4" s="4"/>
      <c r="Y4" s="4"/>
      <c r="Z4" s="4"/>
      <c r="AA4" s="2"/>
      <c r="AB4" s="2"/>
      <c r="AC4" s="2"/>
      <c r="AD4" s="2"/>
      <c r="AE4" s="2"/>
      <c r="AF4" s="2"/>
      <c r="AG4" s="2"/>
      <c r="AH4" s="2"/>
      <c r="AI4" s="2"/>
      <c r="AJ4" s="2"/>
      <c r="AK4" s="2"/>
      <c r="AL4" s="3"/>
      <c r="AM4" s="5"/>
      <c r="AN4" s="252" t="s">
        <v>56</v>
      </c>
      <c r="AO4" s="253"/>
      <c r="AP4" s="253"/>
      <c r="AQ4" s="253"/>
      <c r="AR4" s="253"/>
      <c r="AS4" s="253"/>
      <c r="AT4" s="253"/>
      <c r="AU4" s="253"/>
      <c r="AV4" s="253"/>
      <c r="AW4" s="253"/>
      <c r="AX4" s="253"/>
      <c r="AY4" s="253"/>
      <c r="AZ4" s="253"/>
      <c r="BA4" s="253"/>
      <c r="BB4" s="253"/>
      <c r="BC4" s="253"/>
      <c r="BD4" s="253"/>
      <c r="BE4" s="253"/>
      <c r="BF4" s="253"/>
      <c r="BG4" s="253"/>
      <c r="BH4" s="253"/>
      <c r="BI4" s="253"/>
      <c r="BJ4" s="253"/>
      <c r="BK4" s="3"/>
      <c r="BL4" s="2"/>
      <c r="BM4" s="2"/>
      <c r="BN4" s="2"/>
      <c r="BO4" s="2"/>
      <c r="BP4" s="2"/>
      <c r="BR4" s="268" t="s">
        <v>87</v>
      </c>
      <c r="BS4" s="268"/>
      <c r="BT4" s="253"/>
      <c r="BU4" s="3"/>
      <c r="BW4" s="268" t="s">
        <v>53</v>
      </c>
      <c r="BX4" s="268"/>
      <c r="BY4" s="253"/>
    </row>
    <row r="5" spans="1:73" ht="18" customHeight="1" thickBot="1">
      <c r="A5" s="6"/>
      <c r="B5" s="64" t="s">
        <v>51</v>
      </c>
      <c r="C5" s="62" t="s">
        <v>82</v>
      </c>
      <c r="D5" s="7" t="s">
        <v>49</v>
      </c>
      <c r="E5" s="60" t="s">
        <v>50</v>
      </c>
      <c r="F5" s="249">
        <v>1</v>
      </c>
      <c r="G5" s="250"/>
      <c r="H5" s="251"/>
      <c r="I5" s="254">
        <v>2</v>
      </c>
      <c r="J5" s="255"/>
      <c r="K5" s="256"/>
      <c r="L5" s="249">
        <v>3</v>
      </c>
      <c r="M5" s="250"/>
      <c r="N5" s="251"/>
      <c r="O5" s="249">
        <v>4</v>
      </c>
      <c r="P5" s="250"/>
      <c r="Q5" s="251"/>
      <c r="R5" s="249">
        <v>5</v>
      </c>
      <c r="S5" s="250"/>
      <c r="T5" s="251"/>
      <c r="U5" s="249">
        <v>6</v>
      </c>
      <c r="V5" s="250"/>
      <c r="W5" s="251"/>
      <c r="X5" s="249" t="s">
        <v>3</v>
      </c>
      <c r="Y5" s="250"/>
      <c r="Z5" s="251"/>
      <c r="AA5" s="249" t="s">
        <v>0</v>
      </c>
      <c r="AB5" s="250"/>
      <c r="AC5" s="251"/>
      <c r="AD5" s="76" t="s">
        <v>1</v>
      </c>
      <c r="AE5" s="2"/>
      <c r="AF5" s="2"/>
      <c r="AG5" s="2"/>
      <c r="AH5" s="2"/>
      <c r="AI5" s="2"/>
      <c r="AJ5" s="2"/>
      <c r="AK5" s="2"/>
      <c r="AL5" s="79"/>
      <c r="BL5" s="2"/>
      <c r="BM5" s="2"/>
      <c r="BN5" s="2"/>
      <c r="BO5" s="2"/>
      <c r="BP5" s="2"/>
      <c r="BR5" s="5" t="s">
        <v>144</v>
      </c>
      <c r="BS5" s="5" t="s">
        <v>86</v>
      </c>
      <c r="BU5" s="11"/>
    </row>
    <row r="6" spans="1:77" ht="18" customHeight="1">
      <c r="A6" s="9">
        <v>1</v>
      </c>
      <c r="B6" s="201">
        <v>73</v>
      </c>
      <c r="C6" s="195" t="str">
        <f>IF(B6="","Setzung Platz 1",VLOOKUP(B6,Teilnehmer,2))</f>
        <v>Eise, Tom</v>
      </c>
      <c r="D6" s="61" t="str">
        <f aca="true" t="shared" si="0" ref="D6:D11">IF(B6="","",VLOOKUP(B6,Teilnehmer,3))</f>
        <v>ESV Weil</v>
      </c>
      <c r="E6" s="212" t="str">
        <f aca="true" t="shared" si="1" ref="E6:E11">IF(B6="","",VLOOKUP(B6,Teilnehmer,4))</f>
        <v>SB</v>
      </c>
      <c r="F6" s="43"/>
      <c r="G6" s="44"/>
      <c r="H6" s="44"/>
      <c r="I6" s="55">
        <f>IF('Gr. A Satz'!$T$30="",0,'Gr. A Satz'!$T$30)</f>
        <v>3</v>
      </c>
      <c r="J6" s="47" t="s">
        <v>48</v>
      </c>
      <c r="K6" s="46">
        <f>IF('Gr. A Satz'!$V$30="",0,'Gr. A Satz'!$V$30)</f>
        <v>1</v>
      </c>
      <c r="L6" s="55">
        <f>IF('Gr. A Satz'!$T$25="",0,'Gr. A Satz'!$T$25)</f>
        <v>3</v>
      </c>
      <c r="M6" s="47" t="s">
        <v>48</v>
      </c>
      <c r="N6" s="46">
        <f>IF('Gr. A Satz'!$V$25="",0,'Gr. A Satz'!$V$25)</f>
        <v>0</v>
      </c>
      <c r="O6" s="55">
        <f>IF('Gr. A Satz'!$T$20="",0,'Gr. A Satz'!$T$20)</f>
        <v>3</v>
      </c>
      <c r="P6" s="47" t="s">
        <v>48</v>
      </c>
      <c r="Q6" s="46">
        <f>IF('Gr. A Satz'!$V$20="",0,'Gr. A Satz'!$V$20)</f>
        <v>0</v>
      </c>
      <c r="R6" s="55">
        <f>IF('Gr. A Satz'!$T$15="",0,'Gr. A Satz'!$T$15)</f>
        <v>3</v>
      </c>
      <c r="S6" s="47" t="s">
        <v>48</v>
      </c>
      <c r="T6" s="46">
        <f>IF('Gr. A Satz'!$V$15="",0,'Gr. A Satz'!$V$15)</f>
        <v>0</v>
      </c>
      <c r="U6" s="55">
        <f>IF('Gr. A Satz'!$T$10="",0,'Gr. A Satz'!$T$10)</f>
        <v>3</v>
      </c>
      <c r="V6" s="47" t="s">
        <v>48</v>
      </c>
      <c r="W6" s="46">
        <f>IF('Gr. A Satz'!$V$10="",0,'Gr. A Satz'!$V$10)</f>
        <v>0</v>
      </c>
      <c r="X6" s="33">
        <f aca="true" t="shared" si="2" ref="X6:X11">IF(F6=3,1)+IF(I6=3,1)+IF(L6=3,1)+IF(O6=3,1)+IF(R6=3,1)+IF(U6=3,1)</f>
        <v>5</v>
      </c>
      <c r="Y6" s="58" t="s">
        <v>48</v>
      </c>
      <c r="Z6" s="34">
        <f aca="true" t="shared" si="3" ref="Z6:Z11">IF(H6=3,1)+IF(K6=3,1)+IF(N6=3,1)+IF(Q6=3,1)+IF(T6=3,1)+IF(W6=3,1)</f>
        <v>0</v>
      </c>
      <c r="AA6" s="37">
        <f aca="true" t="shared" si="4" ref="AA6:AA11">F6+I6+L6+O6+R6+U6</f>
        <v>15</v>
      </c>
      <c r="AB6" s="38" t="s">
        <v>48</v>
      </c>
      <c r="AC6" s="39">
        <f aca="true" t="shared" si="5" ref="AC6:AC11">H6+K6+N6+Q6+T6+W6</f>
        <v>1</v>
      </c>
      <c r="AD6" s="203">
        <f>IF('Gr. A Satz'!D34=0,"",IF(AF6=-2000,"",COUNTIF(AG6:AK6,"&lt;0")+1))</f>
        <v>1</v>
      </c>
      <c r="AE6" s="8"/>
      <c r="AF6" s="8">
        <f aca="true" t="shared" si="6" ref="AF6:AF11">IF(AND(X6=0,Z6=0),-2000,100*X6-100*Z6+AA6-AC6)</f>
        <v>514</v>
      </c>
      <c r="AG6" s="8">
        <f>AF6-AF7</f>
        <v>411</v>
      </c>
      <c r="AH6" s="8">
        <f>AF6-AF8</f>
        <v>1029</v>
      </c>
      <c r="AI6" s="8">
        <f>AF6-AF9</f>
        <v>207</v>
      </c>
      <c r="AJ6" s="8">
        <f>AF6-AF10</f>
        <v>822</v>
      </c>
      <c r="AK6" s="8">
        <f>AF6-AF11</f>
        <v>615</v>
      </c>
      <c r="AL6" s="80"/>
      <c r="AM6" s="6"/>
      <c r="AN6" s="64" t="s">
        <v>51</v>
      </c>
      <c r="AO6" s="62" t="s">
        <v>126</v>
      </c>
      <c r="AP6" s="7" t="s">
        <v>49</v>
      </c>
      <c r="AQ6" s="60" t="s">
        <v>50</v>
      </c>
      <c r="AR6" s="249">
        <v>1</v>
      </c>
      <c r="AS6" s="250"/>
      <c r="AT6" s="251"/>
      <c r="AU6" s="254">
        <v>2</v>
      </c>
      <c r="AV6" s="255"/>
      <c r="AW6" s="256"/>
      <c r="AX6" s="249">
        <v>3</v>
      </c>
      <c r="AY6" s="250"/>
      <c r="AZ6" s="251"/>
      <c r="BA6" s="249">
        <v>4</v>
      </c>
      <c r="BB6" s="250"/>
      <c r="BC6" s="251"/>
      <c r="BD6" s="249" t="s">
        <v>3</v>
      </c>
      <c r="BE6" s="250"/>
      <c r="BF6" s="251"/>
      <c r="BG6" s="249" t="s">
        <v>0</v>
      </c>
      <c r="BH6" s="250"/>
      <c r="BI6" s="251"/>
      <c r="BJ6" s="76" t="s">
        <v>1</v>
      </c>
      <c r="BL6" s="8"/>
      <c r="BM6" s="8"/>
      <c r="BN6" s="8"/>
      <c r="BO6" s="8"/>
      <c r="BP6" s="8"/>
      <c r="BQ6" s="12" t="s">
        <v>11</v>
      </c>
      <c r="BR6" s="263" t="s">
        <v>4</v>
      </c>
      <c r="BS6" s="200">
        <f>IF(BJ7=1,AN7,IF(BJ8=1,AN8,IF(BJ9=1,AN9,IF(BJ10=1,AN10,""))))</f>
        <v>73</v>
      </c>
      <c r="BT6" s="69" t="str">
        <f>IF(BS6="","1. Gruppe E",VLOOKUP(BS6,Teilnehmer,2))</f>
        <v>Eise, Tom</v>
      </c>
      <c r="BU6" s="67">
        <f>Finalrunde!T10</f>
        <v>3</v>
      </c>
      <c r="BW6" s="13" t="s">
        <v>12</v>
      </c>
      <c r="BX6" s="71">
        <f>IF(BU6=3,BS6,IF(BU8=3,BS8,""))</f>
        <v>73</v>
      </c>
      <c r="BY6" s="71" t="str">
        <f>IF(BU6=3,BT6,IF(BU8=3,BT8,"Sieger E1-1"))</f>
        <v>Eise, Tom</v>
      </c>
    </row>
    <row r="7" spans="1:77" ht="18" customHeight="1">
      <c r="A7" s="9">
        <v>2</v>
      </c>
      <c r="B7" s="201">
        <v>74</v>
      </c>
      <c r="C7" s="74" t="str">
        <f>IF(B7="","Setzung Platz 5-8",VLOOKUP(B7,Teilnehmer,2))</f>
        <v>Siebel, Dominic</v>
      </c>
      <c r="D7" s="66" t="str">
        <f t="shared" si="0"/>
        <v>TSG 1845 Heilbronn</v>
      </c>
      <c r="E7" s="212" t="str">
        <f t="shared" si="1"/>
        <v>WH</v>
      </c>
      <c r="F7" s="55">
        <f>K6</f>
        <v>1</v>
      </c>
      <c r="G7" s="47" t="s">
        <v>48</v>
      </c>
      <c r="H7" s="46">
        <f>I6</f>
        <v>3</v>
      </c>
      <c r="I7" s="52"/>
      <c r="J7" s="53"/>
      <c r="K7" s="54"/>
      <c r="L7" s="55">
        <f>IF('Gr. A Satz'!$T$21="",0,'Gr. A Satz'!$T$21)</f>
        <v>3</v>
      </c>
      <c r="M7" s="47" t="s">
        <v>48</v>
      </c>
      <c r="N7" s="46">
        <f>IF('Gr. A Satz'!$V$21="",0,'Gr. A Satz'!$V$21)</f>
        <v>0</v>
      </c>
      <c r="O7" s="55">
        <f>IF('Gr. A Satz'!$T$16="",0,'Gr. A Satz'!$T$16)</f>
        <v>1</v>
      </c>
      <c r="P7" s="47" t="s">
        <v>48</v>
      </c>
      <c r="Q7" s="46">
        <f>IF('Gr. A Satz'!$V$16="",0,'Gr. A Satz'!$V$16)</f>
        <v>3</v>
      </c>
      <c r="R7" s="55">
        <f>IF('Gr. A Satz'!$T$11="",0,'Gr. A Satz'!$T$11)</f>
        <v>3</v>
      </c>
      <c r="S7" s="47" t="s">
        <v>48</v>
      </c>
      <c r="T7" s="46">
        <f>IF('Gr. A Satz'!$V$11="",0,'Gr. A Satz'!$V$11)</f>
        <v>0</v>
      </c>
      <c r="U7" s="55">
        <f>IF('Gr. A Satz'!$T$26="",0,'Gr. A Satz'!$T$26)</f>
        <v>3</v>
      </c>
      <c r="V7" s="47" t="s">
        <v>48</v>
      </c>
      <c r="W7" s="46">
        <f>IF('Gr. A Satz'!$V$26="",0,'Gr. A Satz'!$V$26)</f>
        <v>2</v>
      </c>
      <c r="X7" s="33">
        <f t="shared" si="2"/>
        <v>3</v>
      </c>
      <c r="Y7" s="58" t="s">
        <v>48</v>
      </c>
      <c r="Z7" s="34">
        <f t="shared" si="3"/>
        <v>2</v>
      </c>
      <c r="AA7" s="37">
        <f t="shared" si="4"/>
        <v>11</v>
      </c>
      <c r="AB7" s="38" t="s">
        <v>48</v>
      </c>
      <c r="AC7" s="39">
        <f t="shared" si="5"/>
        <v>8</v>
      </c>
      <c r="AD7" s="203">
        <f>IF('Gr. A Satz'!D34=0,"",IF(AF7=-2000,"",COUNTIF(AG7:AK7,"&lt;0")+1))</f>
        <v>3</v>
      </c>
      <c r="AE7" s="1"/>
      <c r="AF7" s="8">
        <f t="shared" si="6"/>
        <v>103</v>
      </c>
      <c r="AG7" s="1">
        <f>AF7-AF6</f>
        <v>-411</v>
      </c>
      <c r="AH7" s="1">
        <f>AF7-AF8</f>
        <v>618</v>
      </c>
      <c r="AI7" s="1">
        <f>AF7-AF9</f>
        <v>-204</v>
      </c>
      <c r="AJ7" s="1">
        <f>AF7-AF10</f>
        <v>411</v>
      </c>
      <c r="AK7" s="1">
        <f>AF7-AF11</f>
        <v>204</v>
      </c>
      <c r="AL7" s="81"/>
      <c r="AM7" s="9">
        <v>1</v>
      </c>
      <c r="AN7" s="201">
        <f>IF(AD6=1,B6,IF(AD7=1,B7,IF(AD8=1,B8,IF(AD9=1,B9,IF(AD10=1,B10,IF(AD11=1,B11,""))))))</f>
        <v>73</v>
      </c>
      <c r="AO7" s="74" t="str">
        <f>IF(AN7="","1. Gruppe A",VLOOKUP(AN7,Teilnehmer,2))</f>
        <v>Eise, Tom</v>
      </c>
      <c r="AP7" s="61" t="str">
        <f>IF(AN7="","",VLOOKUP(AN7,Teilnehmer,3))</f>
        <v>ESV Weil</v>
      </c>
      <c r="AQ7" s="212" t="str">
        <f>IF(AN7="","",VLOOKUP(AN7,Teilnehmer,4))</f>
        <v>SB</v>
      </c>
      <c r="AR7" s="43"/>
      <c r="AS7" s="44"/>
      <c r="AT7" s="44"/>
      <c r="AU7" s="55">
        <f>IF('Gr. E - H'!T18="",0,'Gr. E - H'!T18)</f>
        <v>3</v>
      </c>
      <c r="AV7" s="47" t="s">
        <v>48</v>
      </c>
      <c r="AW7" s="46">
        <f>IF('Gr. E - H'!V18="",0,'Gr. E - H'!V18)</f>
        <v>0</v>
      </c>
      <c r="AX7" s="55">
        <f>IF('Gr. E - H'!T14="",0,'Gr. E - H'!T14)</f>
        <v>3</v>
      </c>
      <c r="AY7" s="47" t="s">
        <v>48</v>
      </c>
      <c r="AZ7" s="46">
        <f>IF('Gr. E - H'!V14="",0,'Gr. E - H'!V14)</f>
        <v>0</v>
      </c>
      <c r="BA7" s="55">
        <f>IF('Gr. E - H'!T10="",0,'Gr. E - H'!T10)</f>
        <v>3</v>
      </c>
      <c r="BB7" s="47" t="s">
        <v>48</v>
      </c>
      <c r="BC7" s="46">
        <f>IF('Gr. E - H'!V10="",0,'Gr. E - H'!V10)</f>
        <v>0</v>
      </c>
      <c r="BD7" s="33">
        <f>IF(AR7=3,1)+IF(AU7=3,1)+IF(AX7=3,1)+IF(BA7=3,1)</f>
        <v>3</v>
      </c>
      <c r="BE7" s="58" t="s">
        <v>48</v>
      </c>
      <c r="BF7" s="34">
        <f>IF(AT7=3,1)+IF(AW7=3,1)+IF(AZ7=3,1)+IF(BC7=3,1)</f>
        <v>0</v>
      </c>
      <c r="BG7" s="37">
        <f>AR7+AU7+AX7+BA7</f>
        <v>9</v>
      </c>
      <c r="BH7" s="38" t="s">
        <v>48</v>
      </c>
      <c r="BI7" s="39">
        <f>AT7+AW7+AZ7+BC7</f>
        <v>0</v>
      </c>
      <c r="BJ7" s="203">
        <f>IF('Gr. E - H'!D20=0,"",IF(BL7=-2000,"",COUNTIF(BM7:BO7,"&lt;0")+1))</f>
        <v>1</v>
      </c>
      <c r="BL7" s="8">
        <f>IF(AND(BD7=0,BF7=0),-2000,100*BD7-100*BF7+BG7-BI7)</f>
        <v>309</v>
      </c>
      <c r="BM7" s="1">
        <f>BL7-BL8</f>
        <v>410</v>
      </c>
      <c r="BN7" s="1">
        <f>BL7-BL9</f>
        <v>616</v>
      </c>
      <c r="BO7" s="1">
        <f>BL7-BL10</f>
        <v>210</v>
      </c>
      <c r="BP7" s="1"/>
      <c r="BR7" s="264"/>
      <c r="BS7" s="11"/>
      <c r="BT7" s="261"/>
      <c r="BU7" s="262"/>
      <c r="BW7" s="14" t="s">
        <v>13</v>
      </c>
      <c r="BX7" s="71">
        <f>IF(BU6=3,BS8,IF(BU8=3,BS6,""))</f>
        <v>79</v>
      </c>
      <c r="BY7" s="71" t="str">
        <f>IF(BU6=3,BT8,IF(BU8=3,BT6,"Verlierer E1-1"))</f>
        <v>Spitz, Marco </v>
      </c>
    </row>
    <row r="8" spans="1:73" ht="18" customHeight="1" thickBot="1">
      <c r="A8" s="9">
        <v>3</v>
      </c>
      <c r="B8" s="201">
        <v>75</v>
      </c>
      <c r="C8" s="193" t="str">
        <f>IF(B8="","Auslosung",VLOOKUP(B8,Teilnehmer,2))</f>
        <v>Adam, Jonas</v>
      </c>
      <c r="D8" s="66" t="str">
        <f t="shared" si="0"/>
        <v>TSV Neckerau</v>
      </c>
      <c r="E8" s="212" t="str">
        <f t="shared" si="1"/>
        <v>BD</v>
      </c>
      <c r="F8" s="55">
        <f>N6</f>
        <v>0</v>
      </c>
      <c r="G8" s="47" t="s">
        <v>48</v>
      </c>
      <c r="H8" s="46">
        <f>L6</f>
        <v>3</v>
      </c>
      <c r="I8" s="55">
        <f>N7</f>
        <v>0</v>
      </c>
      <c r="J8" s="47" t="s">
        <v>48</v>
      </c>
      <c r="K8" s="46">
        <f>L7</f>
        <v>3</v>
      </c>
      <c r="L8" s="43"/>
      <c r="M8" s="44"/>
      <c r="N8" s="45"/>
      <c r="O8" s="55">
        <f>IF('Gr. A Satz'!$T$12="",0,'Gr. A Satz'!$T$12)</f>
        <v>0</v>
      </c>
      <c r="P8" s="47" t="s">
        <v>48</v>
      </c>
      <c r="Q8" s="46">
        <f>IF('Gr. A Satz'!$V$12="",0,'Gr. A Satz'!$V$12)</f>
        <v>3</v>
      </c>
      <c r="R8" s="55">
        <f>IF('Gr. A Satz'!$T$31="",0,'Gr. A Satz'!$T$31)</f>
        <v>0</v>
      </c>
      <c r="S8" s="47" t="s">
        <v>48</v>
      </c>
      <c r="T8" s="46">
        <f>IF('Gr. A Satz'!$V$31="",0,'Gr. A Satz'!$V$31)</f>
        <v>3</v>
      </c>
      <c r="U8" s="55">
        <f>IF('Gr. A Satz'!$T$17="",0,'Gr. A Satz'!$T$17)</f>
        <v>0</v>
      </c>
      <c r="V8" s="47" t="s">
        <v>48</v>
      </c>
      <c r="W8" s="46">
        <f>IF('Gr. A Satz'!$V$17="",0,'Gr. A Satz'!$V$17)</f>
        <v>3</v>
      </c>
      <c r="X8" s="33">
        <f t="shared" si="2"/>
        <v>0</v>
      </c>
      <c r="Y8" s="58" t="s">
        <v>48</v>
      </c>
      <c r="Z8" s="34">
        <f t="shared" si="3"/>
        <v>5</v>
      </c>
      <c r="AA8" s="37">
        <f t="shared" si="4"/>
        <v>0</v>
      </c>
      <c r="AB8" s="38" t="s">
        <v>48</v>
      </c>
      <c r="AC8" s="39">
        <f t="shared" si="5"/>
        <v>15</v>
      </c>
      <c r="AD8" s="203">
        <f>IF('Gr. A Satz'!D34=0,"",IF(AF8=-2000,"",COUNTIF(AG8:AK8,"&lt;0")+1))</f>
        <v>6</v>
      </c>
      <c r="AE8" s="1"/>
      <c r="AF8" s="8">
        <f t="shared" si="6"/>
        <v>-515</v>
      </c>
      <c r="AG8" s="1">
        <f>AF8-AF6</f>
        <v>-1029</v>
      </c>
      <c r="AH8" s="1">
        <f>AF8-AF7</f>
        <v>-618</v>
      </c>
      <c r="AI8" s="1">
        <f>AF8-AF9</f>
        <v>-822</v>
      </c>
      <c r="AJ8" s="1">
        <f>AF8-AF10</f>
        <v>-207</v>
      </c>
      <c r="AK8" s="1">
        <f>AF8-AF11</f>
        <v>-414</v>
      </c>
      <c r="AL8" s="82"/>
      <c r="AM8" s="9">
        <v>2</v>
      </c>
      <c r="AN8" s="201">
        <f>IF(AD33=1,B33,IF(AD34=1,B34,IF(AD35=1,B35,IF(AD36=1,B36,IF(AD37=1,B37,IF(AD38=1,B38,""))))))</f>
        <v>91</v>
      </c>
      <c r="AO8" s="74" t="str">
        <f>IF(AN8="","1. Gruppe D",VLOOKUP(AN8,Teilnehmer,2))</f>
        <v>Blessing, David</v>
      </c>
      <c r="AP8" s="61" t="str">
        <f>IF(AN8="","",VLOOKUP(AN8,Teilnehmer,3))</f>
        <v>TSG 1845 Heilbronn</v>
      </c>
      <c r="AQ8" s="212" t="str">
        <f>IF(AN8="","",VLOOKUP(AN8,Teilnehmer,4))</f>
        <v>WH</v>
      </c>
      <c r="AR8" s="55">
        <f>AW7</f>
        <v>0</v>
      </c>
      <c r="AS8" s="47" t="s">
        <v>48</v>
      </c>
      <c r="AT8" s="46">
        <f>AU7</f>
        <v>3</v>
      </c>
      <c r="AU8" s="52"/>
      <c r="AV8" s="53"/>
      <c r="AW8" s="54"/>
      <c r="AX8" s="55">
        <f>IF('Gr. E - H'!T11="",0,'Gr. E - H'!T11)</f>
        <v>3</v>
      </c>
      <c r="AY8" s="47" t="s">
        <v>48</v>
      </c>
      <c r="AZ8" s="46">
        <f>IF('Gr. E - H'!V11="",0,'Gr. E - H'!V11)</f>
        <v>0</v>
      </c>
      <c r="BA8" s="55">
        <f>IF('Gr. E - H'!T15="",0,'Gr. E - H'!T15)</f>
        <v>2</v>
      </c>
      <c r="BB8" s="47" t="s">
        <v>48</v>
      </c>
      <c r="BC8" s="46">
        <f>IF('Gr. E - H'!V15="",0,'Gr. E - H'!V15)</f>
        <v>3</v>
      </c>
      <c r="BD8" s="33">
        <f>IF(AR8=3,1)+IF(AU8=3,1)+IF(AX8=3,1)+IF(BA8=3,1)</f>
        <v>1</v>
      </c>
      <c r="BE8" s="58" t="s">
        <v>48</v>
      </c>
      <c r="BF8" s="34">
        <f>IF(AT8=3,1)+IF(AW8=3,1)+IF(AZ8=3,1)+IF(BC8=3,1)</f>
        <v>2</v>
      </c>
      <c r="BG8" s="37">
        <f>AR8+AU8+AX8+BA8</f>
        <v>5</v>
      </c>
      <c r="BH8" s="38" t="s">
        <v>48</v>
      </c>
      <c r="BI8" s="39">
        <f>AT8+AW8+AZ8+BC8</f>
        <v>6</v>
      </c>
      <c r="BJ8" s="203">
        <f>IF('Gr. E - H'!D20=0,"",IF(BL8=-2000,"",COUNTIF(BM8:BO8,"&lt;0")+1))</f>
        <v>3</v>
      </c>
      <c r="BL8" s="8">
        <f>IF(AND(BD8=0,BF8=0),-2000,100*BD8-100*BF8+BG8-BI8)</f>
        <v>-101</v>
      </c>
      <c r="BM8" s="1">
        <f>BL8-BL7</f>
        <v>-410</v>
      </c>
      <c r="BN8" s="1">
        <f>BL8-BL9</f>
        <v>206</v>
      </c>
      <c r="BO8" s="1">
        <f>BL8-BL10</f>
        <v>-200</v>
      </c>
      <c r="BP8" s="1"/>
      <c r="BR8" s="265"/>
      <c r="BS8" s="192">
        <f>IF(BJ14=1,AN14,IF(BJ15=1,AN15,IF(BJ16=1,AN16,IF(BJ17=1,AN17,""))))</f>
        <v>79</v>
      </c>
      <c r="BT8" s="70" t="str">
        <f>IF(BS8="","1. Gruppe F",VLOOKUP(BS8,Teilnehmer,2))</f>
        <v>Spitz, Marco </v>
      </c>
      <c r="BU8" s="68">
        <f>Finalrunde!V10</f>
        <v>0</v>
      </c>
    </row>
    <row r="9" spans="1:77" ht="18" customHeight="1">
      <c r="A9" s="9">
        <v>4</v>
      </c>
      <c r="B9" s="201">
        <v>76</v>
      </c>
      <c r="C9" s="193" t="str">
        <f>IF(B9="","Auslosung",VLOOKUP(B9,Teilnehmer,2))</f>
        <v>Pickan, Mika</v>
      </c>
      <c r="D9" s="66" t="str">
        <f t="shared" si="0"/>
        <v>VfL Sindelfingen</v>
      </c>
      <c r="E9" s="212" t="str">
        <f t="shared" si="1"/>
        <v>WH</v>
      </c>
      <c r="F9" s="55">
        <f>Q6</f>
        <v>0</v>
      </c>
      <c r="G9" s="47" t="s">
        <v>48</v>
      </c>
      <c r="H9" s="46">
        <f>O6</f>
        <v>3</v>
      </c>
      <c r="I9" s="55">
        <f>Q7</f>
        <v>3</v>
      </c>
      <c r="J9" s="47" t="s">
        <v>48</v>
      </c>
      <c r="K9" s="46">
        <f>O7</f>
        <v>1</v>
      </c>
      <c r="L9" s="55">
        <f>Q8</f>
        <v>3</v>
      </c>
      <c r="M9" s="47" t="s">
        <v>48</v>
      </c>
      <c r="N9" s="46">
        <f>O8</f>
        <v>0</v>
      </c>
      <c r="O9" s="43"/>
      <c r="P9" s="44"/>
      <c r="Q9" s="45"/>
      <c r="R9" s="55">
        <f>IF('Gr. A Satz'!$T$27="",0,'Gr. A Satz'!$T$27)</f>
        <v>3</v>
      </c>
      <c r="S9" s="47" t="s">
        <v>48</v>
      </c>
      <c r="T9" s="46">
        <f>IF('Gr. A Satz'!$V$27="",0,'Gr. A Satz'!$V$27)</f>
        <v>1</v>
      </c>
      <c r="U9" s="55">
        <f>IF('Gr. A Satz'!$T$32="",0,'Gr. A Satz'!$T$32)</f>
        <v>3</v>
      </c>
      <c r="V9" s="47" t="s">
        <v>48</v>
      </c>
      <c r="W9" s="46">
        <f>IF('Gr. A Satz'!$V$32="",0,'Gr. A Satz'!$V$32)</f>
        <v>0</v>
      </c>
      <c r="X9" s="33">
        <f t="shared" si="2"/>
        <v>4</v>
      </c>
      <c r="Y9" s="58" t="s">
        <v>48</v>
      </c>
      <c r="Z9" s="34">
        <f t="shared" si="3"/>
        <v>1</v>
      </c>
      <c r="AA9" s="37">
        <f t="shared" si="4"/>
        <v>12</v>
      </c>
      <c r="AB9" s="38" t="s">
        <v>48</v>
      </c>
      <c r="AC9" s="39">
        <f t="shared" si="5"/>
        <v>5</v>
      </c>
      <c r="AD9" s="203">
        <f>IF('Gr. A Satz'!D34=0,"",IF(AF9=-2000,"",COUNTIF(AG9:AK9,"&lt;0")+1))</f>
        <v>2</v>
      </c>
      <c r="AE9" s="1"/>
      <c r="AF9" s="8">
        <f t="shared" si="6"/>
        <v>307</v>
      </c>
      <c r="AG9" s="1">
        <f>AF9-AF6</f>
        <v>-207</v>
      </c>
      <c r="AH9" s="1">
        <f>AF9-AF7</f>
        <v>204</v>
      </c>
      <c r="AI9" s="1">
        <f>AF9-AF8</f>
        <v>822</v>
      </c>
      <c r="AJ9" s="1">
        <f>AF9-AF10</f>
        <v>615</v>
      </c>
      <c r="AK9" s="1">
        <f>AF9-AF11</f>
        <v>408</v>
      </c>
      <c r="AL9" s="81"/>
      <c r="AM9" s="9">
        <v>3</v>
      </c>
      <c r="AN9" s="201">
        <f>IF(AD15=2,B15,IF(AD16=2,B16,IF(AD17=2,B17,IF(AD18=2,B18,IF(AD19=2,B19,IF(AD20=2,B20,""))))))</f>
        <v>81</v>
      </c>
      <c r="AO9" s="74" t="str">
        <f>IF(AN9="","2. Gruppe B",VLOOKUP(AN9,Teilnehmer,2))</f>
        <v>Engler, Linus</v>
      </c>
      <c r="AP9" s="61" t="str">
        <f>IF(AN9="","",VLOOKUP(AN9,Teilnehmer,3))</f>
        <v>SV Ottoschwanden</v>
      </c>
      <c r="AQ9" s="212" t="str">
        <f>IF(AN9="","",VLOOKUP(AN9,Teilnehmer,4))</f>
        <v>SB</v>
      </c>
      <c r="AR9" s="55">
        <f>AZ7</f>
        <v>0</v>
      </c>
      <c r="AS9" s="47" t="s">
        <v>48</v>
      </c>
      <c r="AT9" s="46">
        <f>AX7</f>
        <v>3</v>
      </c>
      <c r="AU9" s="55">
        <f>AZ8</f>
        <v>0</v>
      </c>
      <c r="AV9" s="47" t="s">
        <v>48</v>
      </c>
      <c r="AW9" s="46">
        <f>AX8</f>
        <v>3</v>
      </c>
      <c r="AX9" s="43"/>
      <c r="AY9" s="44"/>
      <c r="AZ9" s="45"/>
      <c r="BA9" s="55">
        <f>IF('Gr. E - H'!T19="",0,'Gr. E - H'!T19)</f>
        <v>2</v>
      </c>
      <c r="BB9" s="47" t="s">
        <v>48</v>
      </c>
      <c r="BC9" s="46">
        <f>IF('Gr. E - H'!V19="",0,'Gr. E - H'!V19)</f>
        <v>3</v>
      </c>
      <c r="BD9" s="33">
        <f>IF(AR9=3,1)+IF(AU9=3,1)+IF(AX9=3,1)+IF(BA9=3,1)</f>
        <v>0</v>
      </c>
      <c r="BE9" s="58" t="s">
        <v>48</v>
      </c>
      <c r="BF9" s="34">
        <f>IF(AT9=3,1)+IF(AW9=3,1)+IF(AZ9=3,1)+IF(BC9=3,1)</f>
        <v>3</v>
      </c>
      <c r="BG9" s="37">
        <f>AR9+AU9+AX9+BA9</f>
        <v>2</v>
      </c>
      <c r="BH9" s="38" t="s">
        <v>48</v>
      </c>
      <c r="BI9" s="39">
        <f>AT9+AW9+AZ9+BC9</f>
        <v>9</v>
      </c>
      <c r="BJ9" s="203">
        <f>IF('Gr. E - H'!D20=0,"",IF(BL9=-2000,"",COUNTIF(BM9:BO9,"&lt;0")+1))</f>
        <v>4</v>
      </c>
      <c r="BL9" s="8">
        <f>IF(AND(BD9=0,BF9=0),-2000,100*BD9-100*BF9+BG9-BI9)</f>
        <v>-307</v>
      </c>
      <c r="BM9" s="1">
        <f>BL9-BL7</f>
        <v>-616</v>
      </c>
      <c r="BN9" s="1">
        <f>BL9-BL8</f>
        <v>-206</v>
      </c>
      <c r="BO9" s="1">
        <f>BL9-BL10</f>
        <v>-406</v>
      </c>
      <c r="BP9" s="1"/>
      <c r="BQ9" s="12" t="s">
        <v>30</v>
      </c>
      <c r="BR9" s="263" t="s">
        <v>5</v>
      </c>
      <c r="BS9" s="200">
        <f>IF(BJ7=2,AN7,IF(BJ8=2,AN8,IF(BJ9=2,AN9,IF(BJ10=2,AN10,""))))</f>
        <v>86</v>
      </c>
      <c r="BT9" s="69" t="str">
        <f>IF(BS9="","2. Gruppe E",VLOOKUP(BS9,Teilnehmer,2))</f>
        <v>Kälberer, Chris</v>
      </c>
      <c r="BU9" s="67">
        <f>Finalrunde!T13</f>
        <v>1</v>
      </c>
      <c r="BW9" s="13" t="s">
        <v>14</v>
      </c>
      <c r="BX9" s="71">
        <f>IF(BU9=3,BS9,IF(BU11=3,BS11,""))</f>
        <v>76</v>
      </c>
      <c r="BY9" s="71" t="str">
        <f>IF(BU9=3,BT9,IF(BU11=3,BT11,"Sieger E1-2"))</f>
        <v>Pickan, Mika</v>
      </c>
    </row>
    <row r="10" spans="1:77" ht="18" customHeight="1" thickBot="1">
      <c r="A10" s="9">
        <v>5</v>
      </c>
      <c r="B10" s="201">
        <v>77</v>
      </c>
      <c r="C10" s="193" t="str">
        <f>IF(B10="","Auslosung",VLOOKUP(B10,Teilnehmer,2))</f>
        <v>Hackenberg, Simon</v>
      </c>
      <c r="D10" s="66" t="str">
        <f t="shared" si="0"/>
        <v>SpVgg Mössingen</v>
      </c>
      <c r="E10" s="212" t="str">
        <f t="shared" si="1"/>
        <v>WH</v>
      </c>
      <c r="F10" s="55">
        <f>T6</f>
        <v>0</v>
      </c>
      <c r="G10" s="47" t="s">
        <v>48</v>
      </c>
      <c r="H10" s="46">
        <f>R6</f>
        <v>3</v>
      </c>
      <c r="I10" s="55">
        <f>T7</f>
        <v>0</v>
      </c>
      <c r="J10" s="47" t="s">
        <v>48</v>
      </c>
      <c r="K10" s="46">
        <f>R7</f>
        <v>3</v>
      </c>
      <c r="L10" s="55">
        <f>T8</f>
        <v>3</v>
      </c>
      <c r="M10" s="47" t="s">
        <v>48</v>
      </c>
      <c r="N10" s="46">
        <f>R8</f>
        <v>0</v>
      </c>
      <c r="O10" s="55">
        <f>T9</f>
        <v>1</v>
      </c>
      <c r="P10" s="47" t="s">
        <v>48</v>
      </c>
      <c r="Q10" s="46">
        <f>R9</f>
        <v>3</v>
      </c>
      <c r="R10" s="43"/>
      <c r="S10" s="44"/>
      <c r="T10" s="45"/>
      <c r="U10" s="55">
        <f>IF('Gr. A Satz'!$T$22="",0,'Gr. A Satz'!$T$22)</f>
        <v>0</v>
      </c>
      <c r="V10" s="47" t="s">
        <v>48</v>
      </c>
      <c r="W10" s="46">
        <f>IF('Gr. A Satz'!$V$22="",0,'Gr. A Satz'!$V$22)</f>
        <v>3</v>
      </c>
      <c r="X10" s="33">
        <f t="shared" si="2"/>
        <v>1</v>
      </c>
      <c r="Y10" s="58" t="s">
        <v>48</v>
      </c>
      <c r="Z10" s="34">
        <f t="shared" si="3"/>
        <v>4</v>
      </c>
      <c r="AA10" s="37">
        <f t="shared" si="4"/>
        <v>4</v>
      </c>
      <c r="AB10" s="38" t="s">
        <v>48</v>
      </c>
      <c r="AC10" s="39">
        <f t="shared" si="5"/>
        <v>12</v>
      </c>
      <c r="AD10" s="203">
        <f>IF('Gr. A Satz'!D34=0,"",IF(AF10=-2000,"",COUNTIF(AG10:AK10,"&lt;0")+1))</f>
        <v>5</v>
      </c>
      <c r="AE10" s="1"/>
      <c r="AF10" s="8">
        <f t="shared" si="6"/>
        <v>-308</v>
      </c>
      <c r="AG10" s="1">
        <f>AF10-AF6</f>
        <v>-822</v>
      </c>
      <c r="AH10" s="1">
        <f>AF10-AF7</f>
        <v>-411</v>
      </c>
      <c r="AI10" s="1">
        <f>AF10-AF8</f>
        <v>207</v>
      </c>
      <c r="AJ10" s="1">
        <f>AF10-AF9</f>
        <v>-615</v>
      </c>
      <c r="AK10" s="1">
        <f>AF10-AF11</f>
        <v>-207</v>
      </c>
      <c r="AL10" s="81"/>
      <c r="AM10" s="10">
        <v>4</v>
      </c>
      <c r="AN10" s="202">
        <f>IF(AD24=2,B24,IF(AD25=2,B25,IF(AD26=2,B26,IF(AD27=2,B27,IF(AD28=2,B28,IF(AD29=2,B29,""))))))</f>
        <v>86</v>
      </c>
      <c r="AO10" s="75" t="str">
        <f>IF(AN10="","2. Gruppe C",VLOOKUP(AN10,Teilnehmer,2))</f>
        <v>Kälberer, Chris</v>
      </c>
      <c r="AP10" s="65" t="str">
        <f>IF(AN10="","",VLOOKUP(AN10,Teilnehmer,3))</f>
        <v>TV Hochdorf</v>
      </c>
      <c r="AQ10" s="214" t="str">
        <f>IF(AN10="","",VLOOKUP(AN10,Teilnehmer,4))</f>
        <v>WH</v>
      </c>
      <c r="AR10" s="56">
        <f>BC7</f>
        <v>0</v>
      </c>
      <c r="AS10" s="57" t="s">
        <v>48</v>
      </c>
      <c r="AT10" s="48">
        <f>BA7</f>
        <v>3</v>
      </c>
      <c r="AU10" s="56">
        <f>BC8</f>
        <v>3</v>
      </c>
      <c r="AV10" s="57" t="s">
        <v>48</v>
      </c>
      <c r="AW10" s="48">
        <f>BA8</f>
        <v>2</v>
      </c>
      <c r="AX10" s="56">
        <f>BC9</f>
        <v>3</v>
      </c>
      <c r="AY10" s="57" t="s">
        <v>48</v>
      </c>
      <c r="AZ10" s="48">
        <f>BA9</f>
        <v>2</v>
      </c>
      <c r="BA10" s="49"/>
      <c r="BB10" s="50"/>
      <c r="BC10" s="51"/>
      <c r="BD10" s="35">
        <f>IF(AR10=3,1)+IF(AU10=3,1)+IF(AX10=3,1)+IF(BA10=3,1)</f>
        <v>2</v>
      </c>
      <c r="BE10" s="59" t="s">
        <v>48</v>
      </c>
      <c r="BF10" s="36">
        <f>IF(AT10=3,1)+IF(AW10=3,1)+IF(AZ10=3,1)+IF(BC10=3,1)</f>
        <v>1</v>
      </c>
      <c r="BG10" s="40">
        <f>AR10+AU10+AX10+BA10</f>
        <v>6</v>
      </c>
      <c r="BH10" s="41" t="s">
        <v>48</v>
      </c>
      <c r="BI10" s="42">
        <f>AT10+AW10+AZ10+BC10</f>
        <v>7</v>
      </c>
      <c r="BJ10" s="204">
        <f>IF('Gr. E - H'!D20=0,"",IF(BL10=-2000,"",COUNTIF(BM10:BO10,"&lt;0")+1))</f>
        <v>2</v>
      </c>
      <c r="BL10" s="8">
        <f>IF(AND(BD10=0,BF10=0),-2000,100*BD10-100*BF10+BG10-BI10)</f>
        <v>99</v>
      </c>
      <c r="BM10" s="1">
        <f>BL10-BL7</f>
        <v>-210</v>
      </c>
      <c r="BN10" s="1">
        <f>BL10-BL8</f>
        <v>200</v>
      </c>
      <c r="BO10" s="1">
        <f>BL10-BL9</f>
        <v>406</v>
      </c>
      <c r="BP10" s="1"/>
      <c r="BR10" s="264"/>
      <c r="BS10" s="11"/>
      <c r="BT10" s="261"/>
      <c r="BU10" s="262"/>
      <c r="BW10" s="13" t="s">
        <v>15</v>
      </c>
      <c r="BX10" s="71">
        <f>IF(BU9=3,BS11,IF(BU11=3,BS9,""))</f>
        <v>86</v>
      </c>
      <c r="BY10" s="71" t="str">
        <f>IF(BU9=3,BT11,IF(BU11=3,BT9,"Verlierer E1-2"))</f>
        <v>Kälberer, Chris</v>
      </c>
    </row>
    <row r="11" spans="1:73" ht="18" customHeight="1" thickBot="1">
      <c r="A11" s="10">
        <v>6</v>
      </c>
      <c r="B11" s="202">
        <v>78</v>
      </c>
      <c r="C11" s="194" t="str">
        <f>IF(B11="","Auslosung",VLOOKUP(B11,Teilnehmer,2))</f>
        <v>Leupolz, Maximilian</v>
      </c>
      <c r="D11" s="65" t="str">
        <f t="shared" si="0"/>
        <v>FT V. 1844 Freiburg</v>
      </c>
      <c r="E11" s="213" t="str">
        <f t="shared" si="1"/>
        <v>SB</v>
      </c>
      <c r="F11" s="56">
        <f>W6</f>
        <v>0</v>
      </c>
      <c r="G11" s="57" t="s">
        <v>48</v>
      </c>
      <c r="H11" s="48">
        <f>U6</f>
        <v>3</v>
      </c>
      <c r="I11" s="56">
        <f>W7</f>
        <v>2</v>
      </c>
      <c r="J11" s="57" t="s">
        <v>48</v>
      </c>
      <c r="K11" s="48">
        <f>U7</f>
        <v>3</v>
      </c>
      <c r="L11" s="56">
        <f>W8</f>
        <v>3</v>
      </c>
      <c r="M11" s="57" t="s">
        <v>48</v>
      </c>
      <c r="N11" s="48">
        <f>U8</f>
        <v>0</v>
      </c>
      <c r="O11" s="56">
        <f>W9</f>
        <v>0</v>
      </c>
      <c r="P11" s="57" t="s">
        <v>48</v>
      </c>
      <c r="Q11" s="48">
        <f>U9</f>
        <v>3</v>
      </c>
      <c r="R11" s="56">
        <f>W10</f>
        <v>3</v>
      </c>
      <c r="S11" s="57" t="s">
        <v>48</v>
      </c>
      <c r="T11" s="48">
        <f>U10</f>
        <v>0</v>
      </c>
      <c r="U11" s="49"/>
      <c r="V11" s="50"/>
      <c r="W11" s="51"/>
      <c r="X11" s="35">
        <f t="shared" si="2"/>
        <v>2</v>
      </c>
      <c r="Y11" s="59" t="s">
        <v>48</v>
      </c>
      <c r="Z11" s="36">
        <f t="shared" si="3"/>
        <v>3</v>
      </c>
      <c r="AA11" s="40">
        <f t="shared" si="4"/>
        <v>8</v>
      </c>
      <c r="AB11" s="41" t="s">
        <v>48</v>
      </c>
      <c r="AC11" s="42">
        <f t="shared" si="5"/>
        <v>9</v>
      </c>
      <c r="AD11" s="204">
        <f>IF('Gr. A Satz'!D34=0,"",IF(AF11=-2000,"",COUNTIF(AG11:AK11,"&lt;0")+1))</f>
        <v>4</v>
      </c>
      <c r="AE11" s="1"/>
      <c r="AF11" s="8">
        <f t="shared" si="6"/>
        <v>-101</v>
      </c>
      <c r="AG11" s="1">
        <f>AF11-AF6</f>
        <v>-615</v>
      </c>
      <c r="AH11" s="1">
        <f>AF11-AF7</f>
        <v>-204</v>
      </c>
      <c r="AI11" s="1">
        <f>AF11-AF8</f>
        <v>414</v>
      </c>
      <c r="AJ11" s="1">
        <f>AF11-AF9</f>
        <v>-408</v>
      </c>
      <c r="AK11" s="1">
        <f>AF11-AF10</f>
        <v>207</v>
      </c>
      <c r="AL11" s="81"/>
      <c r="BL11" s="8"/>
      <c r="BM11" s="1"/>
      <c r="BN11" s="1"/>
      <c r="BO11" s="1"/>
      <c r="BP11" s="1"/>
      <c r="BR11" s="265"/>
      <c r="BS11" s="192">
        <f>IF(BJ14=2,AN14,IF(BJ15=2,AN15,IF(BJ16=2,AN16,IF(BJ17=2,AN17,""))))</f>
        <v>76</v>
      </c>
      <c r="BT11" s="70" t="str">
        <f>IF(BS11="","2. Gruppe F",VLOOKUP(BS11,Teilnehmer,2))</f>
        <v>Pickan, Mika</v>
      </c>
      <c r="BU11" s="68">
        <f>Finalrunde!V13</f>
        <v>3</v>
      </c>
    </row>
    <row r="12" spans="31:68" ht="18" customHeight="1" thickBot="1">
      <c r="AE12" s="8"/>
      <c r="AF12" s="8"/>
      <c r="AG12" s="8"/>
      <c r="AH12" s="8"/>
      <c r="AI12" s="8"/>
      <c r="AJ12" s="8"/>
      <c r="AK12" s="8"/>
      <c r="AL12" s="81"/>
      <c r="BL12" s="8"/>
      <c r="BM12" s="8"/>
      <c r="BN12" s="8"/>
      <c r="BO12" s="8"/>
      <c r="BP12" s="8"/>
    </row>
    <row r="13" spans="31:77" ht="18" customHeight="1" thickBot="1">
      <c r="AE13" s="1"/>
      <c r="AF13" s="1"/>
      <c r="AG13" s="1"/>
      <c r="AH13" s="1"/>
      <c r="AI13" s="1"/>
      <c r="AJ13" s="1"/>
      <c r="AK13" s="1"/>
      <c r="AL13" s="81"/>
      <c r="AM13" s="6"/>
      <c r="AN13" s="64" t="s">
        <v>51</v>
      </c>
      <c r="AO13" s="62" t="s">
        <v>127</v>
      </c>
      <c r="AP13" s="7" t="s">
        <v>49</v>
      </c>
      <c r="AQ13" s="60" t="s">
        <v>50</v>
      </c>
      <c r="AR13" s="249">
        <v>1</v>
      </c>
      <c r="AS13" s="250"/>
      <c r="AT13" s="251"/>
      <c r="AU13" s="254">
        <v>2</v>
      </c>
      <c r="AV13" s="255"/>
      <c r="AW13" s="256"/>
      <c r="AX13" s="249">
        <v>3</v>
      </c>
      <c r="AY13" s="250"/>
      <c r="AZ13" s="251"/>
      <c r="BA13" s="249">
        <v>4</v>
      </c>
      <c r="BB13" s="250"/>
      <c r="BC13" s="251"/>
      <c r="BD13" s="249" t="s">
        <v>3</v>
      </c>
      <c r="BE13" s="250"/>
      <c r="BF13" s="251"/>
      <c r="BG13" s="249" t="s">
        <v>0</v>
      </c>
      <c r="BH13" s="250"/>
      <c r="BI13" s="251"/>
      <c r="BJ13" s="76" t="s">
        <v>1</v>
      </c>
      <c r="BL13" s="1"/>
      <c r="BM13" s="1"/>
      <c r="BN13" s="1"/>
      <c r="BO13" s="1"/>
      <c r="BP13" s="1"/>
      <c r="BR13" s="263" t="s">
        <v>52</v>
      </c>
      <c r="BS13" s="200">
        <f>IF(BJ7=3,AN7,IF(BJ8=3,AN8,IF(BJ9=3,AN9,IF(BJ10=3,AN10,""))))</f>
        <v>91</v>
      </c>
      <c r="BT13" s="69" t="str">
        <f>IF(BS13="","3. Gruppe E",VLOOKUP(BS13,Teilnehmer,2))</f>
        <v>Blessing, David</v>
      </c>
      <c r="BU13" s="67">
        <f>Finalrunde!T16</f>
        <v>1</v>
      </c>
      <c r="BW13" s="13" t="s">
        <v>16</v>
      </c>
      <c r="BX13" s="71">
        <f>IF(BU13=3,BS13,IF(BU15=3,BS15,""))</f>
        <v>85</v>
      </c>
      <c r="BY13" s="71" t="str">
        <f>IF(BU13=3,BT13,IF(BU15=3,BT15,"Sieger E1-3"))</f>
        <v>Schmidt, Patrik</v>
      </c>
    </row>
    <row r="14" spans="1:77" ht="18" customHeight="1">
      <c r="A14" s="6"/>
      <c r="B14" s="64" t="s">
        <v>51</v>
      </c>
      <c r="C14" s="62" t="s">
        <v>83</v>
      </c>
      <c r="D14" s="7" t="s">
        <v>49</v>
      </c>
      <c r="E14" s="60" t="s">
        <v>50</v>
      </c>
      <c r="F14" s="249">
        <v>1</v>
      </c>
      <c r="G14" s="250"/>
      <c r="H14" s="251"/>
      <c r="I14" s="254">
        <v>2</v>
      </c>
      <c r="J14" s="255"/>
      <c r="K14" s="256"/>
      <c r="L14" s="249">
        <v>3</v>
      </c>
      <c r="M14" s="250"/>
      <c r="N14" s="251"/>
      <c r="O14" s="249">
        <v>4</v>
      </c>
      <c r="P14" s="250"/>
      <c r="Q14" s="251"/>
      <c r="R14" s="249">
        <v>5</v>
      </c>
      <c r="S14" s="250"/>
      <c r="T14" s="251"/>
      <c r="U14" s="249">
        <v>6</v>
      </c>
      <c r="V14" s="250"/>
      <c r="W14" s="251"/>
      <c r="X14" s="249" t="s">
        <v>3</v>
      </c>
      <c r="Y14" s="250"/>
      <c r="Z14" s="251"/>
      <c r="AA14" s="249" t="s">
        <v>0</v>
      </c>
      <c r="AB14" s="250"/>
      <c r="AC14" s="251"/>
      <c r="AD14" s="76" t="s">
        <v>1</v>
      </c>
      <c r="AE14" s="1"/>
      <c r="AF14" s="1"/>
      <c r="AG14" s="1"/>
      <c r="AH14" s="1"/>
      <c r="AI14" s="1"/>
      <c r="AJ14" s="1"/>
      <c r="AK14" s="1"/>
      <c r="AL14" s="81"/>
      <c r="AM14" s="9">
        <v>1</v>
      </c>
      <c r="AN14" s="201">
        <f>IF(AD15=1,B15,IF(AD16=1,B16,IF(AD17=1,B17,IF(AD18=1,B18,IF(AD19=1,B19,IF(AD20=1,B20,""))))))</f>
        <v>79</v>
      </c>
      <c r="AO14" s="74" t="str">
        <f>IF(AN14="","1. Gruppe B",VLOOKUP(AN14,Teilnehmer,2))</f>
        <v>Spitz, Marco </v>
      </c>
      <c r="AP14" s="61" t="str">
        <f>IF(AN14="","",VLOOKUP(AN14,Teilnehmer,3))</f>
        <v>TTC Ringsheim</v>
      </c>
      <c r="AQ14" s="212" t="str">
        <f>IF(AN14="","",VLOOKUP(AN14,Teilnehmer,4))</f>
        <v>SB</v>
      </c>
      <c r="AR14" s="43"/>
      <c r="AS14" s="44"/>
      <c r="AT14" s="44"/>
      <c r="AU14" s="55">
        <f>IF('Gr. E - H'!T34="",0,'Gr. E - H'!T34)</f>
        <v>3</v>
      </c>
      <c r="AV14" s="47" t="s">
        <v>48</v>
      </c>
      <c r="AW14" s="46">
        <f>IF('Gr. E - H'!V34="",0,'Gr. E - H'!V34)</f>
        <v>1</v>
      </c>
      <c r="AX14" s="55">
        <f>IF('Gr. E - H'!T30="",0,'Gr. E - H'!T30)</f>
        <v>3</v>
      </c>
      <c r="AY14" s="47" t="s">
        <v>48</v>
      </c>
      <c r="AZ14" s="46">
        <f>IF('Gr. E - H'!V30="",0,'Gr. E - H'!V30)</f>
        <v>1</v>
      </c>
      <c r="BA14" s="55">
        <f>IF('Gr. E - H'!T26="",0,'Gr. E - H'!T26)</f>
        <v>3</v>
      </c>
      <c r="BB14" s="47" t="s">
        <v>48</v>
      </c>
      <c r="BC14" s="46">
        <f>IF('Gr. E - H'!V26="",0,'Gr. E - H'!V26)</f>
        <v>1</v>
      </c>
      <c r="BD14" s="33">
        <f>IF(AR14=3,1)+IF(AU14=3,1)+IF(AX14=3,1)+IF(BA14=3,1)</f>
        <v>3</v>
      </c>
      <c r="BE14" s="58" t="s">
        <v>48</v>
      </c>
      <c r="BF14" s="34">
        <f>IF(AT14=3,1)+IF(AW14=3,1)+IF(AZ14=3,1)+IF(BC14=3,1)</f>
        <v>0</v>
      </c>
      <c r="BG14" s="37">
        <f>AR14+AU14+AX14+BA14</f>
        <v>9</v>
      </c>
      <c r="BH14" s="38" t="s">
        <v>48</v>
      </c>
      <c r="BI14" s="39">
        <f>AT14+AW14+AZ14+BC14</f>
        <v>3</v>
      </c>
      <c r="BJ14" s="203">
        <f>IF('Gr. E - H'!D36=0,"",IF(BL14=-2000,"",COUNTIF(BM14:BO14,"&lt;0")+1))</f>
        <v>1</v>
      </c>
      <c r="BL14" s="8">
        <f>IF(AND(BD14=0,BF14=0),-2000,100*BD14-100*BF14+BG14-BI14)</f>
        <v>306</v>
      </c>
      <c r="BM14" s="1">
        <f>BL14-BL15</f>
        <v>407</v>
      </c>
      <c r="BN14" s="1">
        <f>BL14-BL16</f>
        <v>204</v>
      </c>
      <c r="BO14" s="1">
        <f>BL14-BL17</f>
        <v>613</v>
      </c>
      <c r="BP14" s="1"/>
      <c r="BQ14" s="12" t="s">
        <v>31</v>
      </c>
      <c r="BR14" s="264"/>
      <c r="BS14" s="11"/>
      <c r="BT14" s="261"/>
      <c r="BU14" s="262"/>
      <c r="BW14" s="13" t="s">
        <v>17</v>
      </c>
      <c r="BX14" s="71">
        <f>IF(BU13=3,BS15,IF(BU15=3,BS13,""))</f>
        <v>91</v>
      </c>
      <c r="BY14" s="71" t="str">
        <f>IF(BU13=3,BT15,IF(BU15=3,BT13,"Verlierer E1-3"))</f>
        <v>Blessing, David</v>
      </c>
    </row>
    <row r="15" spans="1:73" ht="18" customHeight="1" thickBot="1">
      <c r="A15" s="9">
        <v>1</v>
      </c>
      <c r="B15" s="201">
        <v>79</v>
      </c>
      <c r="C15" s="195" t="str">
        <f>IF(B15="","Setzung Platz 2",VLOOKUP(B15,Teilnehmer,2))</f>
        <v>Spitz, Marco </v>
      </c>
      <c r="D15" s="61" t="str">
        <f aca="true" t="shared" si="7" ref="D15:D20">IF(B15="","",VLOOKUP(B15,Teilnehmer,3))</f>
        <v>TTC Ringsheim</v>
      </c>
      <c r="E15" s="212" t="str">
        <f aca="true" t="shared" si="8" ref="E15:E20">IF(B15="","",VLOOKUP(B15,Teilnehmer,4))</f>
        <v>SB</v>
      </c>
      <c r="F15" s="43"/>
      <c r="G15" s="44"/>
      <c r="H15" s="44"/>
      <c r="I15" s="55">
        <f>IF('Gr. B Satz'!$T$30="",0,'Gr. B Satz'!$T$30)</f>
        <v>3</v>
      </c>
      <c r="J15" s="47" t="s">
        <v>48</v>
      </c>
      <c r="K15" s="46">
        <f>IF('Gr. B Satz'!$V$30="",0,'Gr. B Satz'!$V$30)</f>
        <v>0</v>
      </c>
      <c r="L15" s="55">
        <f>IF('Gr. B Satz'!$T$25="",0,'Gr. B Satz'!$T$25)</f>
        <v>3</v>
      </c>
      <c r="M15" s="47" t="s">
        <v>48</v>
      </c>
      <c r="N15" s="46">
        <f>IF('Gr. B Satz'!$V$25="",0,'Gr. B Satz'!$V$25)</f>
        <v>0</v>
      </c>
      <c r="O15" s="55">
        <f>IF('Gr. B Satz'!$T$20="",0,'Gr. B Satz'!$T$20)</f>
        <v>3</v>
      </c>
      <c r="P15" s="47" t="s">
        <v>48</v>
      </c>
      <c r="Q15" s="46">
        <f>IF('Gr. B Satz'!$V$20="",0,'Gr. B Satz'!$V$20)</f>
        <v>0</v>
      </c>
      <c r="R15" s="55">
        <f>IF('Gr. B Satz'!$T$15="",0,'Gr. B Satz'!$T$15)</f>
        <v>3</v>
      </c>
      <c r="S15" s="47" t="s">
        <v>48</v>
      </c>
      <c r="T15" s="46">
        <f>IF('Gr. B Satz'!$V$15="",0,'Gr. B Satz'!$V$15)</f>
        <v>0</v>
      </c>
      <c r="U15" s="55">
        <f>IF('Gr. B Satz'!$T$10="",0,'Gr. B Satz'!$T$10)</f>
        <v>3</v>
      </c>
      <c r="V15" s="47" t="s">
        <v>48</v>
      </c>
      <c r="W15" s="46">
        <f>IF('Gr. B Satz'!$V$10="",0,'Gr. B Satz'!$V$10)</f>
        <v>0</v>
      </c>
      <c r="X15" s="33">
        <f aca="true" t="shared" si="9" ref="X15:X20">IF(F15=3,1)+IF(I15=3,1)+IF(L15=3,1)+IF(O15=3,1)+IF(R15=3,1)+IF(U15=3,1)</f>
        <v>5</v>
      </c>
      <c r="Y15" s="58" t="s">
        <v>48</v>
      </c>
      <c r="Z15" s="34">
        <f aca="true" t="shared" si="10" ref="Z15:Z20">IF(H15=3,1)+IF(K15=3,1)+IF(N15=3,1)+IF(Q15=3,1)+IF(T15=3,1)+IF(W15=3,1)</f>
        <v>0</v>
      </c>
      <c r="AA15" s="37">
        <f aca="true" t="shared" si="11" ref="AA15:AA20">F15+I15+L15+O15+R15+U15</f>
        <v>15</v>
      </c>
      <c r="AB15" s="38" t="s">
        <v>48</v>
      </c>
      <c r="AC15" s="39">
        <f aca="true" t="shared" si="12" ref="AC15:AC20">H15+K15+N15+Q15+T15+W15</f>
        <v>0</v>
      </c>
      <c r="AD15" s="203">
        <f>IF('Gr. B Satz'!D34=0,"",IF(AF15=-2000,"",COUNTIF(AG15:AK15,"&lt;0")+1))</f>
        <v>1</v>
      </c>
      <c r="AE15" s="1"/>
      <c r="AF15" s="8">
        <f aca="true" t="shared" si="13" ref="AF15:AF20">IF(AND(X15=0,Z15=0),-2000,100*X15-100*Z15+AA15-AC15)</f>
        <v>515</v>
      </c>
      <c r="AG15" s="8">
        <f>AF15-AF16</f>
        <v>618</v>
      </c>
      <c r="AH15" s="8">
        <f>AF15-AF17</f>
        <v>207</v>
      </c>
      <c r="AI15" s="8">
        <f>AF15-AF18</f>
        <v>414</v>
      </c>
      <c r="AJ15" s="8">
        <f>AF15-AF19</f>
        <v>823</v>
      </c>
      <c r="AK15" s="8">
        <f>AF15-AF20</f>
        <v>1028</v>
      </c>
      <c r="AL15" s="81"/>
      <c r="AM15" s="9">
        <v>2</v>
      </c>
      <c r="AN15" s="201">
        <f>IF(AD24=1,B24,IF(AD25=1,B25,IF(AD26=1,B26,IF(AD27=1,B27,IF(AD28=1,B28,IF(AD29=1,B29,""))))))</f>
        <v>85</v>
      </c>
      <c r="AO15" s="74" t="str">
        <f>IF(AN15="","1. Gruppe C",VLOOKUP(AN15,Teilnehmer,2))</f>
        <v>Schmidt, Patrik</v>
      </c>
      <c r="AP15" s="61" t="str">
        <f>IF(AN15="","",VLOOKUP(AN15,Teilnehmer,3))</f>
        <v>TV Jestetten</v>
      </c>
      <c r="AQ15" s="212" t="str">
        <f>IF(AN15="","",VLOOKUP(AN15,Teilnehmer,4))</f>
        <v>SB</v>
      </c>
      <c r="AR15" s="55">
        <f>AW14</f>
        <v>1</v>
      </c>
      <c r="AS15" s="47" t="s">
        <v>48</v>
      </c>
      <c r="AT15" s="46">
        <f>AU14</f>
        <v>3</v>
      </c>
      <c r="AU15" s="52"/>
      <c r="AV15" s="53"/>
      <c r="AW15" s="54"/>
      <c r="AX15" s="55">
        <f>IF('Gr. E - H'!T27="",0,'Gr. E - H'!T27)</f>
        <v>1</v>
      </c>
      <c r="AY15" s="47" t="s">
        <v>48</v>
      </c>
      <c r="AZ15" s="46">
        <f>IF('Gr. E - H'!V27="",0,'Gr. E - H'!V27)</f>
        <v>3</v>
      </c>
      <c r="BA15" s="55">
        <f>IF('Gr. E - H'!T31="",0,'Gr. E - H'!T31)</f>
        <v>3</v>
      </c>
      <c r="BB15" s="47" t="s">
        <v>48</v>
      </c>
      <c r="BC15" s="46">
        <f>IF('Gr. E - H'!V31="",0,'Gr. E - H'!V31)</f>
        <v>0</v>
      </c>
      <c r="BD15" s="33">
        <f>IF(AR15=3,1)+IF(AU15=3,1)+IF(AX15=3,1)+IF(BA15=3,1)</f>
        <v>1</v>
      </c>
      <c r="BE15" s="58" t="s">
        <v>48</v>
      </c>
      <c r="BF15" s="34">
        <f>IF(AT15=3,1)+IF(AW15=3,1)+IF(AZ15=3,1)+IF(BC15=3,1)</f>
        <v>2</v>
      </c>
      <c r="BG15" s="37">
        <f>AR15+AU15+AX15+BA15</f>
        <v>5</v>
      </c>
      <c r="BH15" s="38" t="s">
        <v>48</v>
      </c>
      <c r="BI15" s="39">
        <f>AT15+AW15+AZ15+BC15</f>
        <v>6</v>
      </c>
      <c r="BJ15" s="203">
        <f>IF('Gr. E - H'!D36=0,"",IF(BL15=-2000,"",COUNTIF(BM15:BO15,"&lt;0")+1))</f>
        <v>3</v>
      </c>
      <c r="BL15" s="8">
        <f>IF(AND(BD15=0,BF15=0),-2000,100*BD15-100*BF15+BG15-BI15)</f>
        <v>-101</v>
      </c>
      <c r="BM15" s="1">
        <f>BL15-BL14</f>
        <v>-407</v>
      </c>
      <c r="BN15" s="1">
        <f>BL15-BL16</f>
        <v>-203</v>
      </c>
      <c r="BO15" s="1">
        <f>BL15-BL17</f>
        <v>206</v>
      </c>
      <c r="BP15" s="1"/>
      <c r="BR15" s="265"/>
      <c r="BS15" s="192">
        <f>IF(BJ14=3,AN14,IF(BJ15=3,AN15,IF(BJ16=3,AN16,IF(BJ17=3,AN17,""))))</f>
        <v>85</v>
      </c>
      <c r="BT15" s="70" t="str">
        <f>IF(BS15="","3. Gruppe F",VLOOKUP(BS15,Teilnehmer,2))</f>
        <v>Schmidt, Patrik</v>
      </c>
      <c r="BU15" s="68">
        <f>Finalrunde!V16</f>
        <v>3</v>
      </c>
    </row>
    <row r="16" spans="1:77" ht="18" customHeight="1">
      <c r="A16" s="9">
        <v>2</v>
      </c>
      <c r="B16" s="201">
        <v>80</v>
      </c>
      <c r="C16" s="74" t="str">
        <f>IF(B16="","Setzung Platz 5-8",VLOOKUP(B16,Teilnehmer,2))</f>
        <v>Stegemann, Torben</v>
      </c>
      <c r="D16" s="66" t="str">
        <f t="shared" si="7"/>
        <v>TTV Ettlingen</v>
      </c>
      <c r="E16" s="212" t="str">
        <f t="shared" si="8"/>
        <v>BD</v>
      </c>
      <c r="F16" s="55">
        <f>K15</f>
        <v>0</v>
      </c>
      <c r="G16" s="47" t="s">
        <v>48</v>
      </c>
      <c r="H16" s="46">
        <f>I15</f>
        <v>3</v>
      </c>
      <c r="I16" s="52"/>
      <c r="J16" s="53"/>
      <c r="K16" s="54"/>
      <c r="L16" s="55">
        <f>IF('Gr. B Satz'!$T$21="",0,'Gr. B Satz'!$T$21)</f>
        <v>0</v>
      </c>
      <c r="M16" s="47" t="s">
        <v>48</v>
      </c>
      <c r="N16" s="46">
        <f>IF('Gr. B Satz'!$V$21="",0,'Gr. B Satz'!$V$21)</f>
        <v>3</v>
      </c>
      <c r="O16" s="55">
        <f>IF('Gr. B Satz'!$T$16="",0,'Gr. B Satz'!$T$16)</f>
        <v>2</v>
      </c>
      <c r="P16" s="47" t="s">
        <v>48</v>
      </c>
      <c r="Q16" s="46">
        <f>IF('Gr. B Satz'!$V$16="",0,'Gr. B Satz'!$V$16)</f>
        <v>3</v>
      </c>
      <c r="R16" s="55">
        <f>IF('Gr. B Satz'!$T$11="",0,'Gr. B Satz'!$T$11)</f>
        <v>3</v>
      </c>
      <c r="S16" s="47" t="s">
        <v>48</v>
      </c>
      <c r="T16" s="46">
        <f>IF('Gr. B Satz'!$V$11="",0,'Gr. B Satz'!$V$11)</f>
        <v>1</v>
      </c>
      <c r="U16" s="55">
        <f>IF('Gr. B Satz'!$T$26="",0,'Gr. B Satz'!$T$26)</f>
        <v>3</v>
      </c>
      <c r="V16" s="47" t="s">
        <v>48</v>
      </c>
      <c r="W16" s="46">
        <f>IF('Gr. B Satz'!$V$26="",0,'Gr. B Satz'!$V$26)</f>
        <v>1</v>
      </c>
      <c r="X16" s="33">
        <f t="shared" si="9"/>
        <v>2</v>
      </c>
      <c r="Y16" s="58" t="s">
        <v>48</v>
      </c>
      <c r="Z16" s="34">
        <f t="shared" si="10"/>
        <v>3</v>
      </c>
      <c r="AA16" s="37">
        <f t="shared" si="11"/>
        <v>8</v>
      </c>
      <c r="AB16" s="38" t="s">
        <v>48</v>
      </c>
      <c r="AC16" s="39">
        <f t="shared" si="12"/>
        <v>11</v>
      </c>
      <c r="AD16" s="203">
        <f>IF('Gr. B Satz'!D34=0,"",IF(AF16=-2000,"",COUNTIF(AG16:AK16,"&lt;0")+1))</f>
        <v>4</v>
      </c>
      <c r="AE16" s="1"/>
      <c r="AF16" s="8">
        <f t="shared" si="13"/>
        <v>-103</v>
      </c>
      <c r="AG16" s="1">
        <f>AF16-AF15</f>
        <v>-618</v>
      </c>
      <c r="AH16" s="1">
        <f>AF16-AF17</f>
        <v>-411</v>
      </c>
      <c r="AI16" s="1">
        <f>AF16-AF18</f>
        <v>-204</v>
      </c>
      <c r="AJ16" s="1">
        <f>AF16-AF19</f>
        <v>205</v>
      </c>
      <c r="AK16" s="1">
        <f>AF16-AF20</f>
        <v>410</v>
      </c>
      <c r="AL16" s="82"/>
      <c r="AM16" s="9">
        <v>3</v>
      </c>
      <c r="AN16" s="201">
        <f>IF(AD6=2,B6,IF(AD7=2,B7,IF(AD8=2,B8,IF(AD9=2,B9,IF(AD10=2,B10,IF(AD11=2,B11,""))))))</f>
        <v>76</v>
      </c>
      <c r="AO16" s="74" t="str">
        <f>IF(AN16="","2. Gruppe A",VLOOKUP(AN16,Teilnehmer,2))</f>
        <v>Pickan, Mika</v>
      </c>
      <c r="AP16" s="61" t="str">
        <f>IF(AN16="","",VLOOKUP(AN16,Teilnehmer,3))</f>
        <v>VfL Sindelfingen</v>
      </c>
      <c r="AQ16" s="212" t="str">
        <f>IF(AN16="","",VLOOKUP(AN16,Teilnehmer,4))</f>
        <v>WH</v>
      </c>
      <c r="AR16" s="55">
        <f>AZ14</f>
        <v>1</v>
      </c>
      <c r="AS16" s="47" t="s">
        <v>48</v>
      </c>
      <c r="AT16" s="46">
        <f>AX14</f>
        <v>3</v>
      </c>
      <c r="AU16" s="55">
        <f>AZ15</f>
        <v>3</v>
      </c>
      <c r="AV16" s="47" t="s">
        <v>48</v>
      </c>
      <c r="AW16" s="46">
        <f>AX15</f>
        <v>1</v>
      </c>
      <c r="AX16" s="43"/>
      <c r="AY16" s="44"/>
      <c r="AZ16" s="45"/>
      <c r="BA16" s="55">
        <f>IF('Gr. E - H'!T35="",0,'Gr. E - H'!T35)</f>
        <v>3</v>
      </c>
      <c r="BB16" s="47" t="s">
        <v>48</v>
      </c>
      <c r="BC16" s="46">
        <f>IF('Gr. E - H'!V35="",0,'Gr. E - H'!V35)</f>
        <v>1</v>
      </c>
      <c r="BD16" s="33">
        <f>IF(AR16=3,1)+IF(AU16=3,1)+IF(AX16=3,1)+IF(BA16=3,1)</f>
        <v>2</v>
      </c>
      <c r="BE16" s="58" t="s">
        <v>48</v>
      </c>
      <c r="BF16" s="34">
        <f>IF(AT16=3,1)+IF(AW16=3,1)+IF(AZ16=3,1)+IF(BC16=3,1)</f>
        <v>1</v>
      </c>
      <c r="BG16" s="37">
        <f>AR16+AU16+AX16+BA16</f>
        <v>7</v>
      </c>
      <c r="BH16" s="38" t="s">
        <v>48</v>
      </c>
      <c r="BI16" s="39">
        <f>AT16+AW16+AZ16+BC16</f>
        <v>5</v>
      </c>
      <c r="BJ16" s="203">
        <f>IF('Gr. E - H'!D36=0,"",IF(BL16=-2000,"",COUNTIF(BM16:BO16,"&lt;0")+1))</f>
        <v>2</v>
      </c>
      <c r="BL16" s="8">
        <f>IF(AND(BD16=0,BF16=0),-2000,100*BD16-100*BF16+BG16-BI16)</f>
        <v>102</v>
      </c>
      <c r="BM16" s="1">
        <f>BL16-BL14</f>
        <v>-204</v>
      </c>
      <c r="BN16" s="1">
        <f>BL16-BL15</f>
        <v>203</v>
      </c>
      <c r="BO16" s="1">
        <f>BL16-BL17</f>
        <v>409</v>
      </c>
      <c r="BP16" s="1"/>
      <c r="BR16" s="263" t="s">
        <v>6</v>
      </c>
      <c r="BS16" s="200">
        <f>IF(BJ7=4,AN7,IF(BJ8=4,AN8,IF(BJ9=4,AN9,IF(BJ10=4,AN10,""))))</f>
        <v>81</v>
      </c>
      <c r="BT16" s="69" t="str">
        <f>IF(BS16="","4. Gruppe E",VLOOKUP(BS16,Teilnehmer,2))</f>
        <v>Engler, Linus</v>
      </c>
      <c r="BU16" s="67">
        <f>Finalrunde!T19</f>
        <v>2</v>
      </c>
      <c r="BW16" s="13" t="s">
        <v>18</v>
      </c>
      <c r="BX16" s="71">
        <f>IF(BU16=3,BS16,IF(BU18=3,BS18,""))</f>
        <v>92</v>
      </c>
      <c r="BY16" s="71" t="str">
        <f>IF(BU16=3,BT16,IF(BU18=3,BT18,"Sieger E1-4"))</f>
        <v>Reis, Dominik</v>
      </c>
    </row>
    <row r="17" spans="1:77" ht="18" customHeight="1" thickBot="1">
      <c r="A17" s="9">
        <v>3</v>
      </c>
      <c r="B17" s="201">
        <v>81</v>
      </c>
      <c r="C17" s="193" t="str">
        <f>IF(B17="","Auslosung",VLOOKUP(B17,Teilnehmer,2))</f>
        <v>Engler, Linus</v>
      </c>
      <c r="D17" s="66" t="str">
        <f t="shared" si="7"/>
        <v>SV Ottoschwanden</v>
      </c>
      <c r="E17" s="212" t="str">
        <f t="shared" si="8"/>
        <v>SB</v>
      </c>
      <c r="F17" s="55">
        <f>N15</f>
        <v>0</v>
      </c>
      <c r="G17" s="47" t="s">
        <v>48</v>
      </c>
      <c r="H17" s="46">
        <f>L15</f>
        <v>3</v>
      </c>
      <c r="I17" s="55">
        <f>N16</f>
        <v>3</v>
      </c>
      <c r="J17" s="47" t="s">
        <v>48</v>
      </c>
      <c r="K17" s="46">
        <f>L16</f>
        <v>0</v>
      </c>
      <c r="L17" s="43"/>
      <c r="M17" s="44"/>
      <c r="N17" s="45"/>
      <c r="O17" s="55">
        <f>IF('Gr. B Satz'!$T$12="",0,'Gr. B Satz'!$T$12)</f>
        <v>3</v>
      </c>
      <c r="P17" s="47" t="s">
        <v>48</v>
      </c>
      <c r="Q17" s="46">
        <f>IF('Gr. B Satz'!$V$12="",0,'Gr. B Satz'!$V$12)</f>
        <v>1</v>
      </c>
      <c r="R17" s="55">
        <f>IF('Gr. B Satz'!$T$31="",0,'Gr. B Satz'!$T$31)</f>
        <v>3</v>
      </c>
      <c r="S17" s="47" t="s">
        <v>48</v>
      </c>
      <c r="T17" s="46">
        <f>IF('Gr. B Satz'!$V$31="",0,'Gr. B Satz'!$V$31)</f>
        <v>0</v>
      </c>
      <c r="U17" s="55">
        <f>IF('Gr. B Satz'!$T$17="",0,'Gr. B Satz'!$T$17)</f>
        <v>3</v>
      </c>
      <c r="V17" s="47" t="s">
        <v>48</v>
      </c>
      <c r="W17" s="46">
        <f>IF('Gr. B Satz'!$V$17="",0,'Gr. B Satz'!$V$17)</f>
        <v>0</v>
      </c>
      <c r="X17" s="33">
        <f t="shared" si="9"/>
        <v>4</v>
      </c>
      <c r="Y17" s="58" t="s">
        <v>48</v>
      </c>
      <c r="Z17" s="34">
        <f t="shared" si="10"/>
        <v>1</v>
      </c>
      <c r="AA17" s="37">
        <f t="shared" si="11"/>
        <v>12</v>
      </c>
      <c r="AB17" s="38" t="s">
        <v>48</v>
      </c>
      <c r="AC17" s="39">
        <f t="shared" si="12"/>
        <v>4</v>
      </c>
      <c r="AD17" s="203">
        <f>IF('Gr. B Satz'!D34=0,"",IF(AF17=-2000,"",COUNTIF(AG17:AK17,"&lt;0")+1))</f>
        <v>2</v>
      </c>
      <c r="AE17" s="8"/>
      <c r="AF17" s="8">
        <f t="shared" si="13"/>
        <v>308</v>
      </c>
      <c r="AG17" s="1">
        <f>AF17-AF15</f>
        <v>-207</v>
      </c>
      <c r="AH17" s="1">
        <f>AF17-AF16</f>
        <v>411</v>
      </c>
      <c r="AI17" s="1">
        <f>AF17-AF18</f>
        <v>207</v>
      </c>
      <c r="AJ17" s="1">
        <f>AF17-AF19</f>
        <v>616</v>
      </c>
      <c r="AK17" s="1">
        <f>AF17-AF20</f>
        <v>821</v>
      </c>
      <c r="AL17" s="82"/>
      <c r="AM17" s="10">
        <v>4</v>
      </c>
      <c r="AN17" s="202">
        <f>IF(AD33=2,B33,IF(AD34=2,B34,IF(AD35=2,B35,IF(AD36=2,B36,IF(AD37=2,B37,IF(AD38=2,B38,""))))))</f>
        <v>92</v>
      </c>
      <c r="AO17" s="75" t="str">
        <f>IF(AN17="","2. Gruppe D",VLOOKUP(AN17,Teilnehmer,2))</f>
        <v>Reis, Dominik</v>
      </c>
      <c r="AP17" s="65" t="str">
        <f>IF(AN17="","",VLOOKUP(AN17,Teilnehmer,3))</f>
        <v>SV Waldkirch</v>
      </c>
      <c r="AQ17" s="214" t="str">
        <f>IF(AN17="","",VLOOKUP(AN17,Teilnehmer,4))</f>
        <v>SB</v>
      </c>
      <c r="AR17" s="56">
        <f>BC14</f>
        <v>1</v>
      </c>
      <c r="AS17" s="57" t="s">
        <v>48</v>
      </c>
      <c r="AT17" s="48">
        <f>BA14</f>
        <v>3</v>
      </c>
      <c r="AU17" s="56">
        <f>BC15</f>
        <v>0</v>
      </c>
      <c r="AV17" s="57" t="s">
        <v>48</v>
      </c>
      <c r="AW17" s="48">
        <f>BA15</f>
        <v>3</v>
      </c>
      <c r="AX17" s="56">
        <f>BC16</f>
        <v>1</v>
      </c>
      <c r="AY17" s="57" t="s">
        <v>48</v>
      </c>
      <c r="AZ17" s="48">
        <f>BA16</f>
        <v>3</v>
      </c>
      <c r="BA17" s="49"/>
      <c r="BB17" s="50"/>
      <c r="BC17" s="51"/>
      <c r="BD17" s="35">
        <f>IF(AR17=3,1)+IF(AU17=3,1)+IF(AX17=3,1)+IF(BA17=3,1)</f>
        <v>0</v>
      </c>
      <c r="BE17" s="59" t="s">
        <v>48</v>
      </c>
      <c r="BF17" s="36">
        <f>IF(AT17=3,1)+IF(AW17=3,1)+IF(AZ17=3,1)+IF(BC17=3,1)</f>
        <v>3</v>
      </c>
      <c r="BG17" s="40">
        <f>AR17+AU17+AX17+BA17</f>
        <v>2</v>
      </c>
      <c r="BH17" s="41" t="s">
        <v>48</v>
      </c>
      <c r="BI17" s="42">
        <f>AT17+AW17+AZ17+BC17</f>
        <v>9</v>
      </c>
      <c r="BJ17" s="204">
        <f>IF('Gr. E - H'!D36=0,"",IF(BL17=-2000,"",COUNTIF(BM17:BO17,"&lt;0")+1))</f>
        <v>4</v>
      </c>
      <c r="BL17" s="8">
        <f>IF(AND(BD17=0,BF17=0),-2000,100*BD17-100*BF17+BG17-BI17)</f>
        <v>-307</v>
      </c>
      <c r="BM17" s="1">
        <f>BL17-BL14</f>
        <v>-613</v>
      </c>
      <c r="BN17" s="1">
        <f>BL17-BL15</f>
        <v>-206</v>
      </c>
      <c r="BO17" s="1">
        <f>BL17-BL16</f>
        <v>-409</v>
      </c>
      <c r="BP17" s="1"/>
      <c r="BQ17" s="12" t="s">
        <v>32</v>
      </c>
      <c r="BR17" s="264"/>
      <c r="BS17" s="11"/>
      <c r="BT17" s="261"/>
      <c r="BU17" s="262"/>
      <c r="BW17" s="13" t="s">
        <v>19</v>
      </c>
      <c r="BX17" s="71">
        <f>IF(BU16=3,BS18,IF(BU18=3,BS16,""))</f>
        <v>81</v>
      </c>
      <c r="BY17" s="71" t="str">
        <f>IF(BU16=3,BT18,IF(BU18=3,BT16,"Verlierer E1-4"))</f>
        <v>Engler, Linus</v>
      </c>
    </row>
    <row r="18" spans="1:73" ht="18" customHeight="1" thickBot="1">
      <c r="A18" s="9">
        <v>4</v>
      </c>
      <c r="B18" s="201">
        <v>82</v>
      </c>
      <c r="C18" s="193" t="str">
        <f>IF(B18="","Auslosung",VLOOKUP(B18,Teilnehmer,2))</f>
        <v>Stolz, Sven</v>
      </c>
      <c r="D18" s="66" t="str">
        <f t="shared" si="7"/>
        <v>VfL Sindelfingen</v>
      </c>
      <c r="E18" s="212" t="str">
        <f t="shared" si="8"/>
        <v>WH</v>
      </c>
      <c r="F18" s="55">
        <f>Q15</f>
        <v>0</v>
      </c>
      <c r="G18" s="47" t="s">
        <v>48</v>
      </c>
      <c r="H18" s="46">
        <f>O15</f>
        <v>3</v>
      </c>
      <c r="I18" s="55">
        <f>Q16</f>
        <v>3</v>
      </c>
      <c r="J18" s="47" t="s">
        <v>48</v>
      </c>
      <c r="K18" s="46">
        <f>O16</f>
        <v>2</v>
      </c>
      <c r="L18" s="55">
        <f>Q17</f>
        <v>1</v>
      </c>
      <c r="M18" s="47" t="s">
        <v>48</v>
      </c>
      <c r="N18" s="46">
        <f>O17</f>
        <v>3</v>
      </c>
      <c r="O18" s="43"/>
      <c r="P18" s="44"/>
      <c r="Q18" s="45"/>
      <c r="R18" s="55">
        <f>IF('Gr. B Satz'!$T$27="",0,'Gr. B Satz'!$T$27)</f>
        <v>3</v>
      </c>
      <c r="S18" s="47" t="s">
        <v>48</v>
      </c>
      <c r="T18" s="46">
        <f>IF('Gr. B Satz'!$V$27="",0,'Gr. B Satz'!$V$27)</f>
        <v>0</v>
      </c>
      <c r="U18" s="55">
        <f>IF('Gr. B Satz'!$T$32="",0,'Gr. B Satz'!$T$32)</f>
        <v>3</v>
      </c>
      <c r="V18" s="47" t="s">
        <v>48</v>
      </c>
      <c r="W18" s="46">
        <f>IF('Gr. B Satz'!$V$32="",0,'Gr. B Satz'!$V$32)</f>
        <v>1</v>
      </c>
      <c r="X18" s="33">
        <f t="shared" si="9"/>
        <v>3</v>
      </c>
      <c r="Y18" s="58" t="s">
        <v>48</v>
      </c>
      <c r="Z18" s="34">
        <f t="shared" si="10"/>
        <v>2</v>
      </c>
      <c r="AA18" s="37">
        <f t="shared" si="11"/>
        <v>10</v>
      </c>
      <c r="AB18" s="38" t="s">
        <v>48</v>
      </c>
      <c r="AC18" s="39">
        <f t="shared" si="12"/>
        <v>9</v>
      </c>
      <c r="AD18" s="203">
        <f>IF('Gr. B Satz'!D34=0,"",IF(AF18=-2000,"",COUNTIF(AG18:AK18,"&lt;0")+1))</f>
        <v>3</v>
      </c>
      <c r="AE18" s="1"/>
      <c r="AF18" s="8">
        <f t="shared" si="13"/>
        <v>101</v>
      </c>
      <c r="AG18" s="1">
        <f>AF18-AF15</f>
        <v>-414</v>
      </c>
      <c r="AH18" s="1">
        <f>AF18-AF16</f>
        <v>204</v>
      </c>
      <c r="AI18" s="1">
        <f>AF18-AF17</f>
        <v>-207</v>
      </c>
      <c r="AJ18" s="1">
        <f>AF18-AF19</f>
        <v>409</v>
      </c>
      <c r="AK18" s="1">
        <f>AF18-AF20</f>
        <v>614</v>
      </c>
      <c r="AL18" s="82"/>
      <c r="BL18" s="8"/>
      <c r="BM18" s="1"/>
      <c r="BN18" s="1"/>
      <c r="BO18" s="1"/>
      <c r="BP18" s="1"/>
      <c r="BR18" s="265"/>
      <c r="BS18" s="192">
        <f>IF(BJ14=4,AN14,IF(BJ15=4,AN15,IF(BJ16=4,AN16,IF(BJ17=4,AN17,""))))</f>
        <v>92</v>
      </c>
      <c r="BT18" s="70" t="str">
        <f>IF(BS18="","4. Gruppe F",VLOOKUP(BS18,Teilnehmer,2))</f>
        <v>Reis, Dominik</v>
      </c>
      <c r="BU18" s="68">
        <f>Finalrunde!V19</f>
        <v>3</v>
      </c>
    </row>
    <row r="19" spans="1:68" ht="18" customHeight="1">
      <c r="A19" s="9">
        <v>5</v>
      </c>
      <c r="B19" s="201">
        <v>83</v>
      </c>
      <c r="C19" s="193" t="str">
        <f>IF(B19="","Auslosung",VLOOKUP(B19,Teilnehmer,2))</f>
        <v>Drauz, Simon</v>
      </c>
      <c r="D19" s="66" t="str">
        <f t="shared" si="7"/>
        <v>TSG 1845 Heilbronn</v>
      </c>
      <c r="E19" s="212" t="str">
        <f t="shared" si="8"/>
        <v>WH</v>
      </c>
      <c r="F19" s="55">
        <f>T15</f>
        <v>0</v>
      </c>
      <c r="G19" s="47" t="s">
        <v>48</v>
      </c>
      <c r="H19" s="46">
        <f>R15</f>
        <v>3</v>
      </c>
      <c r="I19" s="55">
        <f>T16</f>
        <v>1</v>
      </c>
      <c r="J19" s="47" t="s">
        <v>48</v>
      </c>
      <c r="K19" s="46">
        <f>R16</f>
        <v>3</v>
      </c>
      <c r="L19" s="55">
        <f>T17</f>
        <v>0</v>
      </c>
      <c r="M19" s="47" t="s">
        <v>48</v>
      </c>
      <c r="N19" s="46">
        <f>R17</f>
        <v>3</v>
      </c>
      <c r="O19" s="55">
        <f>T18</f>
        <v>0</v>
      </c>
      <c r="P19" s="47" t="s">
        <v>48</v>
      </c>
      <c r="Q19" s="46">
        <f>R18</f>
        <v>3</v>
      </c>
      <c r="R19" s="43"/>
      <c r="S19" s="44"/>
      <c r="T19" s="45"/>
      <c r="U19" s="55">
        <f>IF('Gr. B Satz'!$T$22="",0,'Gr. B Satz'!$T$22)</f>
        <v>3</v>
      </c>
      <c r="V19" s="47" t="s">
        <v>48</v>
      </c>
      <c r="W19" s="46">
        <f>IF('Gr. B Satz'!$V$22="",0,'Gr. B Satz'!$V$22)</f>
        <v>0</v>
      </c>
      <c r="X19" s="33">
        <f t="shared" si="9"/>
        <v>1</v>
      </c>
      <c r="Y19" s="58" t="s">
        <v>48</v>
      </c>
      <c r="Z19" s="34">
        <f t="shared" si="10"/>
        <v>4</v>
      </c>
      <c r="AA19" s="37">
        <f t="shared" si="11"/>
        <v>4</v>
      </c>
      <c r="AB19" s="38" t="s">
        <v>48</v>
      </c>
      <c r="AC19" s="39">
        <f t="shared" si="12"/>
        <v>12</v>
      </c>
      <c r="AD19" s="203">
        <f>IF('Gr. B Satz'!D34=0,"",IF(AF19=-2000,"",COUNTIF(AG19:AK19,"&lt;0")+1))</f>
        <v>5</v>
      </c>
      <c r="AE19" s="1"/>
      <c r="AF19" s="8">
        <f t="shared" si="13"/>
        <v>-308</v>
      </c>
      <c r="AG19" s="1">
        <f>AF19-AF15</f>
        <v>-823</v>
      </c>
      <c r="AH19" s="1">
        <f>AF19-AF16</f>
        <v>-205</v>
      </c>
      <c r="AI19" s="1">
        <f>AF19-AF17</f>
        <v>-616</v>
      </c>
      <c r="AJ19" s="1">
        <f>AF19-AF18</f>
        <v>-409</v>
      </c>
      <c r="AK19" s="1">
        <f>AF19-AF20</f>
        <v>205</v>
      </c>
      <c r="AL19" s="82"/>
      <c r="AN19" s="189" t="s">
        <v>57</v>
      </c>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L19" s="8"/>
      <c r="BM19" s="1"/>
      <c r="BN19" s="1"/>
      <c r="BO19" s="1"/>
      <c r="BP19" s="1"/>
    </row>
    <row r="20" spans="1:68" ht="18" customHeight="1" thickBot="1">
      <c r="A20" s="10">
        <v>6</v>
      </c>
      <c r="B20" s="202">
        <v>84</v>
      </c>
      <c r="C20" s="194" t="str">
        <f>IF(B20="","Auslosung",VLOOKUP(B20,Teilnehmer,2))</f>
        <v>Hosenthien, Vincenzo</v>
      </c>
      <c r="D20" s="65" t="str">
        <f t="shared" si="7"/>
        <v>TB Untertürkheim</v>
      </c>
      <c r="E20" s="213" t="str">
        <f t="shared" si="8"/>
        <v>WH</v>
      </c>
      <c r="F20" s="56">
        <f>W15</f>
        <v>0</v>
      </c>
      <c r="G20" s="57" t="s">
        <v>48</v>
      </c>
      <c r="H20" s="48">
        <f>U15</f>
        <v>3</v>
      </c>
      <c r="I20" s="56">
        <f>W16</f>
        <v>1</v>
      </c>
      <c r="J20" s="57" t="s">
        <v>48</v>
      </c>
      <c r="K20" s="48">
        <f>U16</f>
        <v>3</v>
      </c>
      <c r="L20" s="56">
        <f>W17</f>
        <v>0</v>
      </c>
      <c r="M20" s="57" t="s">
        <v>48</v>
      </c>
      <c r="N20" s="48">
        <f>U17</f>
        <v>3</v>
      </c>
      <c r="O20" s="56">
        <f>W18</f>
        <v>1</v>
      </c>
      <c r="P20" s="57" t="s">
        <v>48</v>
      </c>
      <c r="Q20" s="48">
        <f>U18</f>
        <v>3</v>
      </c>
      <c r="R20" s="56">
        <f>W19</f>
        <v>0</v>
      </c>
      <c r="S20" s="57" t="s">
        <v>48</v>
      </c>
      <c r="T20" s="48">
        <f>U19</f>
        <v>3</v>
      </c>
      <c r="U20" s="49"/>
      <c r="V20" s="50"/>
      <c r="W20" s="51"/>
      <c r="X20" s="35">
        <f t="shared" si="9"/>
        <v>0</v>
      </c>
      <c r="Y20" s="59" t="s">
        <v>48</v>
      </c>
      <c r="Z20" s="36">
        <f t="shared" si="10"/>
        <v>5</v>
      </c>
      <c r="AA20" s="40">
        <f t="shared" si="11"/>
        <v>2</v>
      </c>
      <c r="AB20" s="41" t="s">
        <v>48</v>
      </c>
      <c r="AC20" s="42">
        <f t="shared" si="12"/>
        <v>15</v>
      </c>
      <c r="AD20" s="204">
        <f>IF('Gr. B Satz'!D34=0,"",IF(AF20=-2000,"",COUNTIF(AG20:AK20,"&lt;0")+1))</f>
        <v>6</v>
      </c>
      <c r="AE20" s="1"/>
      <c r="AF20" s="8">
        <f t="shared" si="13"/>
        <v>-513</v>
      </c>
      <c r="AG20" s="1">
        <f>AF20-AF15</f>
        <v>-1028</v>
      </c>
      <c r="AH20" s="1">
        <f>AF20-AF16</f>
        <v>-410</v>
      </c>
      <c r="AI20" s="1">
        <f>AF20-AF17</f>
        <v>-821</v>
      </c>
      <c r="AJ20" s="1">
        <f>AF20-AF18</f>
        <v>-614</v>
      </c>
      <c r="AK20" s="1">
        <f>AF20-AF19</f>
        <v>-205</v>
      </c>
      <c r="AL20" s="82"/>
      <c r="BL20" s="8"/>
      <c r="BM20" s="1"/>
      <c r="BN20" s="1"/>
      <c r="BO20" s="1"/>
      <c r="BP20" s="1"/>
    </row>
    <row r="21" spans="31:77" ht="18" customHeight="1">
      <c r="AE21" s="1"/>
      <c r="AF21" s="8"/>
      <c r="AG21" s="8"/>
      <c r="AH21" s="8"/>
      <c r="AI21" s="8"/>
      <c r="AJ21" s="8"/>
      <c r="AK21" s="8"/>
      <c r="AL21" s="82"/>
      <c r="AM21" s="6"/>
      <c r="AN21" s="64" t="s">
        <v>51</v>
      </c>
      <c r="AO21" s="62" t="s">
        <v>128</v>
      </c>
      <c r="AP21" s="7" t="s">
        <v>49</v>
      </c>
      <c r="AQ21" s="60" t="s">
        <v>50</v>
      </c>
      <c r="AR21" s="249">
        <v>1</v>
      </c>
      <c r="AS21" s="250"/>
      <c r="AT21" s="251"/>
      <c r="AU21" s="254">
        <v>2</v>
      </c>
      <c r="AV21" s="255"/>
      <c r="AW21" s="256"/>
      <c r="AX21" s="249">
        <v>3</v>
      </c>
      <c r="AY21" s="250"/>
      <c r="AZ21" s="251"/>
      <c r="BA21" s="249">
        <v>4</v>
      </c>
      <c r="BB21" s="250"/>
      <c r="BC21" s="251"/>
      <c r="BD21" s="249" t="s">
        <v>3</v>
      </c>
      <c r="BE21" s="250"/>
      <c r="BF21" s="251"/>
      <c r="BG21" s="249" t="s">
        <v>0</v>
      </c>
      <c r="BH21" s="250"/>
      <c r="BI21" s="251"/>
      <c r="BJ21" s="76" t="s">
        <v>1</v>
      </c>
      <c r="BL21" s="8"/>
      <c r="BM21" s="8"/>
      <c r="BN21" s="8"/>
      <c r="BO21" s="8"/>
      <c r="BP21" s="8"/>
      <c r="BR21" s="263" t="s">
        <v>7</v>
      </c>
      <c r="BS21" s="200">
        <f>IF(BJ22=1,AN22,IF(BJ23=1,AN23,IF(BJ24=1,AN24,IF(BJ25=1,AN25,""))))</f>
        <v>80</v>
      </c>
      <c r="BT21" s="69" t="str">
        <f>IF(BS21="","1. Gruppe G",VLOOKUP(BS21,Teilnehmer,2))</f>
        <v>Stegemann, Torben</v>
      </c>
      <c r="BU21" s="67">
        <f>Finalrunde!T22</f>
        <v>3</v>
      </c>
      <c r="BW21" s="13" t="s">
        <v>20</v>
      </c>
      <c r="BX21" s="71">
        <f>IF(BU21=3,BS21,IF(BU23=3,BS23,""))</f>
        <v>80</v>
      </c>
      <c r="BY21" s="71" t="str">
        <f>IF(BU21=3,BT21,IF(BU23=3,BT23,"Sieger E1-5"))</f>
        <v>Stegemann, Torben</v>
      </c>
    </row>
    <row r="22" spans="31:77" ht="18" customHeight="1" thickBot="1">
      <c r="AE22" s="1"/>
      <c r="AF22" s="1"/>
      <c r="AG22" s="1"/>
      <c r="AH22" s="1"/>
      <c r="AI22" s="1"/>
      <c r="AJ22" s="1"/>
      <c r="AK22" s="1"/>
      <c r="AL22" s="82"/>
      <c r="AM22" s="9">
        <v>1</v>
      </c>
      <c r="AN22" s="201">
        <f>IF(AD6=3,B6,IF(AD7=3,B7,IF(AD8=3,B8,IF(AD9=3,B9,IF(AD10=3,B10,IF(AD11=3,B11,""))))))</f>
        <v>74</v>
      </c>
      <c r="AO22" s="74" t="str">
        <f>IF(AN22="","3. Gruppe A",VLOOKUP(AN22,Teilnehmer,2))</f>
        <v>Siebel, Dominic</v>
      </c>
      <c r="AP22" s="61" t="str">
        <f>IF(AN22="","",VLOOKUP(AN22,Teilnehmer,3))</f>
        <v>TSG 1845 Heilbronn</v>
      </c>
      <c r="AQ22" s="212" t="str">
        <f>IF(AN22="","",VLOOKUP(AN22,Teilnehmer,4))</f>
        <v>WH</v>
      </c>
      <c r="AR22" s="43"/>
      <c r="AS22" s="44"/>
      <c r="AT22" s="44"/>
      <c r="AU22" s="55">
        <f>IF('Gr. E - H'!T50="",0,'Gr. E - H'!T50)</f>
        <v>2</v>
      </c>
      <c r="AV22" s="47" t="s">
        <v>48</v>
      </c>
      <c r="AW22" s="46">
        <f>IF('Gr. E - H'!V50="",0,'Gr. E - H'!V50)</f>
        <v>3</v>
      </c>
      <c r="AX22" s="55">
        <f>IF('Gr. E - H'!T46="",0,'Gr. E - H'!T46)</f>
        <v>1</v>
      </c>
      <c r="AY22" s="47" t="s">
        <v>48</v>
      </c>
      <c r="AZ22" s="46">
        <f>IF('Gr. E - H'!V46="",0,'Gr. E - H'!V46)</f>
        <v>3</v>
      </c>
      <c r="BA22" s="55">
        <f>IF('Gr. E - H'!T42="",0,'Gr. E - H'!T42)</f>
        <v>2</v>
      </c>
      <c r="BB22" s="47" t="s">
        <v>48</v>
      </c>
      <c r="BC22" s="46">
        <f>IF('Gr. E - H'!V42="",0,'Gr. E - H'!V42)</f>
        <v>3</v>
      </c>
      <c r="BD22" s="33">
        <f>IF(AR22=3,1)+IF(AU22=3,1)+IF(AX22=3,1)+IF(BA22=3,1)</f>
        <v>0</v>
      </c>
      <c r="BE22" s="58" t="s">
        <v>48</v>
      </c>
      <c r="BF22" s="34">
        <f>IF(AT22=3,1)+IF(AW22=3,1)+IF(AZ22=3,1)+IF(BC22=3,1)</f>
        <v>3</v>
      </c>
      <c r="BG22" s="37">
        <f>AR22+AU22+AX22+BA22</f>
        <v>5</v>
      </c>
      <c r="BH22" s="38" t="s">
        <v>48</v>
      </c>
      <c r="BI22" s="39">
        <f>AT22+AW22+AZ22+BC22</f>
        <v>9</v>
      </c>
      <c r="BJ22" s="203">
        <f>IF('Gr. E - H'!D52=0,"",IF(BL22=-2000,"",COUNTIF(BM22:BO22,"&lt;0")+1))</f>
        <v>4</v>
      </c>
      <c r="BL22" s="8">
        <f>IF(AND(BD22=0,BF22=0),-2000,100*BD22-100*BF22+BG22-BI22)</f>
        <v>-304</v>
      </c>
      <c r="BM22" s="1">
        <f>BL22-BL23</f>
        <v>-405</v>
      </c>
      <c r="BN22" s="1">
        <f>BL22-BL24</f>
        <v>-406</v>
      </c>
      <c r="BO22" s="1">
        <f>BL22-BL25</f>
        <v>-405</v>
      </c>
      <c r="BP22" s="1"/>
      <c r="BQ22" s="12" t="s">
        <v>33</v>
      </c>
      <c r="BR22" s="264"/>
      <c r="BS22" s="11"/>
      <c r="BT22" s="261"/>
      <c r="BU22" s="262"/>
      <c r="BW22" s="13" t="s">
        <v>21</v>
      </c>
      <c r="BX22" s="71">
        <f>IF(BU21=3,BS23,IF(BU23=3,BS21,""))</f>
        <v>82</v>
      </c>
      <c r="BY22" s="71" t="str">
        <f>IF(BU21=3,BT23,IF(BU23=3,BT21,"Verlierer E1-5"))</f>
        <v>Stolz, Sven</v>
      </c>
    </row>
    <row r="23" spans="1:73" ht="18" customHeight="1" thickBot="1">
      <c r="A23" s="6"/>
      <c r="B23" s="64" t="s">
        <v>51</v>
      </c>
      <c r="C23" s="62" t="s">
        <v>84</v>
      </c>
      <c r="D23" s="7" t="s">
        <v>49</v>
      </c>
      <c r="E23" s="60" t="s">
        <v>50</v>
      </c>
      <c r="F23" s="249">
        <v>1</v>
      </c>
      <c r="G23" s="250"/>
      <c r="H23" s="251"/>
      <c r="I23" s="254">
        <v>2</v>
      </c>
      <c r="J23" s="255"/>
      <c r="K23" s="256"/>
      <c r="L23" s="249">
        <v>3</v>
      </c>
      <c r="M23" s="250"/>
      <c r="N23" s="251"/>
      <c r="O23" s="249">
        <v>4</v>
      </c>
      <c r="P23" s="250"/>
      <c r="Q23" s="251"/>
      <c r="R23" s="249">
        <v>5</v>
      </c>
      <c r="S23" s="250"/>
      <c r="T23" s="251"/>
      <c r="U23" s="249">
        <v>6</v>
      </c>
      <c r="V23" s="250"/>
      <c r="W23" s="251"/>
      <c r="X23" s="249" t="s">
        <v>3</v>
      </c>
      <c r="Y23" s="250"/>
      <c r="Z23" s="251"/>
      <c r="AA23" s="249" t="s">
        <v>0</v>
      </c>
      <c r="AB23" s="250"/>
      <c r="AC23" s="251"/>
      <c r="AD23" s="76" t="s">
        <v>1</v>
      </c>
      <c r="AE23" s="8"/>
      <c r="AF23" s="8"/>
      <c r="AG23" s="8"/>
      <c r="AH23" s="8"/>
      <c r="AI23" s="8"/>
      <c r="AJ23" s="8"/>
      <c r="AK23" s="8"/>
      <c r="AL23" s="82"/>
      <c r="AM23" s="9">
        <v>2</v>
      </c>
      <c r="AN23" s="201">
        <f>IF(AD33=3,B33,IF(AD34=3,B34,IF(AD35=3,B35,IF(AD36=3,B36,IF(AD37=3,B37,IF(AD38=3,B38,""))))))</f>
        <v>96</v>
      </c>
      <c r="AO23" s="74" t="str">
        <f>IF(AN23="","3. Gruppe D",VLOOKUP(AN23,Teilnehmer,2))</f>
        <v>Raake, Len</v>
      </c>
      <c r="AP23" s="61" t="str">
        <f>IF(AN23="","",VLOOKUP(AN23,Teilnehmer,3))</f>
        <v>TTC Beuren</v>
      </c>
      <c r="AQ23" s="212" t="str">
        <f>IF(AN23="","",VLOOKUP(AN23,Teilnehmer,4))</f>
        <v>SB</v>
      </c>
      <c r="AR23" s="55">
        <f>AW22</f>
        <v>3</v>
      </c>
      <c r="AS23" s="47" t="s">
        <v>48</v>
      </c>
      <c r="AT23" s="46">
        <f>AU22</f>
        <v>2</v>
      </c>
      <c r="AU23" s="52"/>
      <c r="AV23" s="53"/>
      <c r="AW23" s="54"/>
      <c r="AX23" s="55">
        <f>IF('Gr. E - H'!T43="",0,'Gr. E - H'!T43)</f>
        <v>1</v>
      </c>
      <c r="AY23" s="47" t="s">
        <v>48</v>
      </c>
      <c r="AZ23" s="46">
        <f>IF('Gr. E - H'!V43="",0,'Gr. E - H'!V43)</f>
        <v>3</v>
      </c>
      <c r="BA23" s="55">
        <f>IF('Gr. E - H'!T47="",0,'Gr. E - H'!T47)</f>
        <v>3</v>
      </c>
      <c r="BB23" s="47" t="s">
        <v>48</v>
      </c>
      <c r="BC23" s="46">
        <f>IF('Gr. E - H'!V47="",0,'Gr. E - H'!V47)</f>
        <v>1</v>
      </c>
      <c r="BD23" s="33">
        <f>IF(AR23=3,1)+IF(AU23=3,1)+IF(AX23=3,1)+IF(BA23=3,1)</f>
        <v>2</v>
      </c>
      <c r="BE23" s="58" t="s">
        <v>48</v>
      </c>
      <c r="BF23" s="34">
        <f>IF(AT23=3,1)+IF(AW23=3,1)+IF(AZ23=3,1)+IF(BC23=3,1)</f>
        <v>1</v>
      </c>
      <c r="BG23" s="37">
        <f>AR23+AU23+AX23+BA23</f>
        <v>7</v>
      </c>
      <c r="BH23" s="38" t="s">
        <v>48</v>
      </c>
      <c r="BI23" s="39">
        <f>AT23+AW23+AZ23+BC23</f>
        <v>6</v>
      </c>
      <c r="BJ23" s="203">
        <f>IF('Gr. E - H'!D52=0,"",IF(BL23=-2000,"",COUNTIF(BM23:BO23,"&lt;0")+1))</f>
        <v>2</v>
      </c>
      <c r="BL23" s="8">
        <f>IF(AND(BD23=0,BF23=0),-2000,100*BD23-100*BF23+BG23-BI23)</f>
        <v>101</v>
      </c>
      <c r="BM23" s="1">
        <f>BL23-BL22</f>
        <v>405</v>
      </c>
      <c r="BN23" s="1">
        <f>BL23-BL24</f>
        <v>-1</v>
      </c>
      <c r="BO23" s="1">
        <f>BL23-BL25</f>
        <v>0</v>
      </c>
      <c r="BP23" s="1"/>
      <c r="BR23" s="265"/>
      <c r="BS23" s="192">
        <f>IF(BJ29=1,AN29,IF(BJ30=1,AN30,IF(BJ31=1,AN31,IF(BJ32=1,AN32,""))))</f>
        <v>82</v>
      </c>
      <c r="BT23" s="70" t="str">
        <f>IF(BS23="","1. Gruppe H",VLOOKUP(BS23,Teilnehmer,2))</f>
        <v>Stolz, Sven</v>
      </c>
      <c r="BU23" s="68">
        <f>Finalrunde!V22</f>
        <v>2</v>
      </c>
    </row>
    <row r="24" spans="1:77" ht="18" customHeight="1">
      <c r="A24" s="9">
        <v>1</v>
      </c>
      <c r="B24" s="201">
        <v>85</v>
      </c>
      <c r="C24" s="195" t="str">
        <f>IF(B24="","Setzung Platz 3/4",VLOOKUP(B24,Teilnehmer,2))</f>
        <v>Schmidt, Patrik</v>
      </c>
      <c r="D24" s="61" t="str">
        <f aca="true" t="shared" si="14" ref="D24:D29">IF(B24="","",VLOOKUP(B24,Teilnehmer,3))</f>
        <v>TV Jestetten</v>
      </c>
      <c r="E24" s="212" t="str">
        <f aca="true" t="shared" si="15" ref="E24:E29">IF(B24="","",VLOOKUP(B24,Teilnehmer,4))</f>
        <v>SB</v>
      </c>
      <c r="F24" s="43"/>
      <c r="G24" s="44"/>
      <c r="H24" s="44"/>
      <c r="I24" s="55">
        <f>IF('Gr. C Satz'!$T$30="",0,'Gr. C Satz'!$T$30)</f>
        <v>3</v>
      </c>
      <c r="J24" s="47" t="s">
        <v>48</v>
      </c>
      <c r="K24" s="46">
        <f>IF('Gr. C Satz'!$V$30="",0,'Gr. C Satz'!$V$30)</f>
        <v>1</v>
      </c>
      <c r="L24" s="55">
        <f>IF('Gr. C Satz'!$T$25="",0,'Gr. C Satz'!$T$25)</f>
        <v>3</v>
      </c>
      <c r="M24" s="47" t="s">
        <v>48</v>
      </c>
      <c r="N24" s="46">
        <f>IF('Gr. C Satz'!$V$25="",0,'Gr. C Satz'!$V$25)</f>
        <v>0</v>
      </c>
      <c r="O24" s="55">
        <f>IF('Gr. C Satz'!$T$20="",0,'Gr. C Satz'!$T$20)</f>
        <v>3</v>
      </c>
      <c r="P24" s="47" t="s">
        <v>48</v>
      </c>
      <c r="Q24" s="46">
        <f>IF('Gr. C Satz'!$V$20="",0,'Gr. C Satz'!$V$20)</f>
        <v>1</v>
      </c>
      <c r="R24" s="55">
        <f>IF('Gr. C Satz'!$T$15="",0,'Gr. C Satz'!$T$15)</f>
        <v>3</v>
      </c>
      <c r="S24" s="47" t="s">
        <v>48</v>
      </c>
      <c r="T24" s="46">
        <f>IF('Gr. C Satz'!$V$15="",0,'Gr. C Satz'!$V$15)</f>
        <v>0</v>
      </c>
      <c r="U24" s="55">
        <f>IF('Gr. C Satz'!$T$10="",0,'Gr. C Satz'!$T$10)</f>
        <v>3</v>
      </c>
      <c r="V24" s="47" t="s">
        <v>48</v>
      </c>
      <c r="W24" s="46">
        <f>IF('Gr. C Satz'!$V$10="",0,'Gr. C Satz'!$V$10)</f>
        <v>1</v>
      </c>
      <c r="X24" s="33">
        <f aca="true" t="shared" si="16" ref="X24:X29">IF(F24=3,1)+IF(I24=3,1)+IF(L24=3,1)+IF(O24=3,1)+IF(R24=3,1)+IF(U24=3,1)</f>
        <v>5</v>
      </c>
      <c r="Y24" s="58" t="s">
        <v>48</v>
      </c>
      <c r="Z24" s="34">
        <f aca="true" t="shared" si="17" ref="Z24:Z29">IF(H24=3,1)+IF(K24=3,1)+IF(N24=3,1)+IF(Q24=3,1)+IF(T24=3,1)+IF(W24=3,1)</f>
        <v>0</v>
      </c>
      <c r="AA24" s="37">
        <f aca="true" t="shared" si="18" ref="AA24:AA29">F24+I24+L24+O24+R24+U24</f>
        <v>15</v>
      </c>
      <c r="AB24" s="38" t="s">
        <v>48</v>
      </c>
      <c r="AC24" s="39">
        <f aca="true" t="shared" si="19" ref="AC24:AC29">H24+K24+N24+Q24+T24+W24</f>
        <v>3</v>
      </c>
      <c r="AD24" s="203">
        <f>IF('Gr. C Satz'!D34=0,"",IF(AF24=-2000,"",COUNTIF(AG24:AK24,"&lt;0")+1))</f>
        <v>1</v>
      </c>
      <c r="AE24" s="1"/>
      <c r="AF24" s="8">
        <f aca="true" t="shared" si="20" ref="AF24:AF29">IF(AND(X24=0,Z24=0),-2000,100*X24-100*Z24+AA24-AC24)</f>
        <v>512</v>
      </c>
      <c r="AG24" s="8">
        <f>AF24-AF25</f>
        <v>204</v>
      </c>
      <c r="AH24" s="8">
        <f>AF24-AF26</f>
        <v>1025</v>
      </c>
      <c r="AI24" s="8">
        <f>AF24-AF27</f>
        <v>610</v>
      </c>
      <c r="AJ24" s="8">
        <f>AF24-AF28</f>
        <v>823</v>
      </c>
      <c r="AK24" s="8">
        <f>AF24-AF29</f>
        <v>410</v>
      </c>
      <c r="AL24" s="82"/>
      <c r="AM24" s="9">
        <v>3</v>
      </c>
      <c r="AN24" s="201">
        <f>IF(AD15=4,B15,IF(AD16=4,B16,IF(AD17=4,B17,IF(AD18=4,B18,IF(AD19=4,B19,IF(AD20=4,B20,""))))))</f>
        <v>80</v>
      </c>
      <c r="AO24" s="74" t="str">
        <f>IF(AN24="","4. Gruppe B",VLOOKUP(AN24,Teilnehmer,2))</f>
        <v>Stegemann, Torben</v>
      </c>
      <c r="AP24" s="61" t="str">
        <f>IF(AN24="","",VLOOKUP(AN24,Teilnehmer,3))</f>
        <v>TTV Ettlingen</v>
      </c>
      <c r="AQ24" s="212" t="str">
        <f>IF(AN24="","",VLOOKUP(AN24,Teilnehmer,4))</f>
        <v>BD</v>
      </c>
      <c r="AR24" s="55">
        <f>AZ22</f>
        <v>3</v>
      </c>
      <c r="AS24" s="47" t="s">
        <v>48</v>
      </c>
      <c r="AT24" s="46">
        <f>AX22</f>
        <v>1</v>
      </c>
      <c r="AU24" s="55">
        <f>AZ23</f>
        <v>3</v>
      </c>
      <c r="AV24" s="47" t="s">
        <v>48</v>
      </c>
      <c r="AW24" s="46">
        <f>AX23</f>
        <v>1</v>
      </c>
      <c r="AX24" s="43"/>
      <c r="AY24" s="44"/>
      <c r="AZ24" s="45"/>
      <c r="BA24" s="55">
        <f>IF('Gr. E - H'!T51="",0,'Gr. E - H'!T51)</f>
        <v>1</v>
      </c>
      <c r="BB24" s="47" t="s">
        <v>48</v>
      </c>
      <c r="BC24" s="46">
        <f>IF('Gr. E - H'!V51="",0,'Gr. E - H'!V51)</f>
        <v>3</v>
      </c>
      <c r="BD24" s="33">
        <f>IF(AR24=3,1)+IF(AU24=3,1)+IF(AX24=3,1)+IF(BA24=3,1)</f>
        <v>2</v>
      </c>
      <c r="BE24" s="58" t="s">
        <v>48</v>
      </c>
      <c r="BF24" s="34">
        <f>IF(AT24=3,1)+IF(AW24=3,1)+IF(AZ24=3,1)+IF(BC24=3,1)</f>
        <v>1</v>
      </c>
      <c r="BG24" s="37">
        <f>AR24+AU24+AX24+BA24</f>
        <v>7</v>
      </c>
      <c r="BH24" s="38" t="s">
        <v>48</v>
      </c>
      <c r="BI24" s="39">
        <f>AT24+AW24+AZ24+BC24</f>
        <v>5</v>
      </c>
      <c r="BJ24" s="203">
        <f>IF('Gr. E - H'!D52=0,"",IF(BL24=-2000,"",COUNTIF(BM24:BO24,"&lt;0")+1))</f>
        <v>1</v>
      </c>
      <c r="BL24" s="8">
        <f>IF(AND(BD24=0,BF24=0),-2000,100*BD24-100*BF24+BG24-BI24)</f>
        <v>102</v>
      </c>
      <c r="BM24" s="1">
        <f>BL24-BL22</f>
        <v>406</v>
      </c>
      <c r="BN24" s="1">
        <f>BL24-BL23</f>
        <v>1</v>
      </c>
      <c r="BO24" s="1">
        <f>BL24-BL25</f>
        <v>1</v>
      </c>
      <c r="BP24" s="1"/>
      <c r="BR24" s="263" t="s">
        <v>8</v>
      </c>
      <c r="BS24" s="200">
        <f>IF(BJ22=2,AN22,IF(BJ23=2,AN23,IF(BJ24=2,AN24,IF(BJ25=2,AN25,""))))</f>
        <v>96</v>
      </c>
      <c r="BT24" s="69" t="str">
        <f>IF(BS24="","2. Gruppe G",VLOOKUP(BS24,Teilnehmer,2))</f>
        <v>Raake, Len</v>
      </c>
      <c r="BU24" s="67">
        <f>Finalrunde!T25</f>
        <v>3</v>
      </c>
      <c r="BW24" s="13" t="s">
        <v>22</v>
      </c>
      <c r="BX24" s="71">
        <f>IF(BU24=3,BS24,IF(BU26=3,BS26,""))</f>
        <v>96</v>
      </c>
      <c r="BY24" s="71" t="str">
        <f>IF(BU24=3,BT24,IF(BU26=3,BT26,"Sieger E1-6"))</f>
        <v>Raake, Len</v>
      </c>
    </row>
    <row r="25" spans="1:77" ht="18" customHeight="1" thickBot="1">
      <c r="A25" s="9">
        <v>2</v>
      </c>
      <c r="B25" s="201">
        <v>86</v>
      </c>
      <c r="C25" s="74" t="str">
        <f>IF(B25="","Setzung Platz 5-8",VLOOKUP(B25,Teilnehmer,2))</f>
        <v>Kälberer, Chris</v>
      </c>
      <c r="D25" s="66" t="str">
        <f t="shared" si="14"/>
        <v>TV Hochdorf</v>
      </c>
      <c r="E25" s="212" t="str">
        <f t="shared" si="15"/>
        <v>WH</v>
      </c>
      <c r="F25" s="55">
        <f>K24</f>
        <v>1</v>
      </c>
      <c r="G25" s="47" t="s">
        <v>48</v>
      </c>
      <c r="H25" s="46">
        <f>I24</f>
        <v>3</v>
      </c>
      <c r="I25" s="52"/>
      <c r="J25" s="53"/>
      <c r="K25" s="54"/>
      <c r="L25" s="55">
        <f>IF('Gr. C Satz'!$T$21="",0,'Gr. C Satz'!$T$21)</f>
        <v>3</v>
      </c>
      <c r="M25" s="47" t="s">
        <v>48</v>
      </c>
      <c r="N25" s="46">
        <f>IF('Gr. C Satz'!$V$21="",0,'Gr. C Satz'!$V$21)</f>
        <v>0</v>
      </c>
      <c r="O25" s="55">
        <f>IF('Gr. C Satz'!$T$16="",0,'Gr. C Satz'!$T$16)</f>
        <v>3</v>
      </c>
      <c r="P25" s="47" t="s">
        <v>48</v>
      </c>
      <c r="Q25" s="46">
        <f>IF('Gr. C Satz'!$V$16="",0,'Gr. C Satz'!$V$16)</f>
        <v>2</v>
      </c>
      <c r="R25" s="55">
        <f>IF('Gr. C Satz'!$T$11="",0,'Gr. C Satz'!$T$11)</f>
        <v>3</v>
      </c>
      <c r="S25" s="47" t="s">
        <v>48</v>
      </c>
      <c r="T25" s="46">
        <f>IF('Gr. C Satz'!$V$11="",0,'Gr. C Satz'!$V$11)</f>
        <v>0</v>
      </c>
      <c r="U25" s="55">
        <f>IF('Gr. C Satz'!$T$26="",0,'Gr. C Satz'!$T$26)</f>
        <v>3</v>
      </c>
      <c r="V25" s="47" t="s">
        <v>48</v>
      </c>
      <c r="W25" s="46">
        <f>IF('Gr. C Satz'!$V$26="",0,'Gr. C Satz'!$V$26)</f>
        <v>0</v>
      </c>
      <c r="X25" s="33">
        <f t="shared" si="16"/>
        <v>4</v>
      </c>
      <c r="Y25" s="58" t="s">
        <v>48</v>
      </c>
      <c r="Z25" s="34">
        <f t="shared" si="17"/>
        <v>1</v>
      </c>
      <c r="AA25" s="37">
        <f t="shared" si="18"/>
        <v>13</v>
      </c>
      <c r="AB25" s="38" t="s">
        <v>48</v>
      </c>
      <c r="AC25" s="39">
        <f t="shared" si="19"/>
        <v>5</v>
      </c>
      <c r="AD25" s="203">
        <f>IF('Gr. C Satz'!D34=0,"",IF(AF25=-2000,"",COUNTIF(AG25:AK25,"&lt;0")+1))</f>
        <v>2</v>
      </c>
      <c r="AE25" s="1"/>
      <c r="AF25" s="8">
        <f t="shared" si="20"/>
        <v>308</v>
      </c>
      <c r="AG25" s="1">
        <f>AF25-AF24</f>
        <v>-204</v>
      </c>
      <c r="AH25" s="1">
        <f>AF25-AF26</f>
        <v>821</v>
      </c>
      <c r="AI25" s="1">
        <f>AF25-AF27</f>
        <v>406</v>
      </c>
      <c r="AJ25" s="1">
        <f>AF25-AF28</f>
        <v>619</v>
      </c>
      <c r="AK25" s="1">
        <f>AF25-AF29</f>
        <v>206</v>
      </c>
      <c r="AL25" s="82"/>
      <c r="AM25" s="10">
        <v>4</v>
      </c>
      <c r="AN25" s="202">
        <f>IF(AD24=4,B24,IF(AD25=4,B25,IF(AD26=4,B26,IF(AD27=4,B27,IF(AD28=4,B28,IF(AD29=4,B29,""))))))</f>
        <v>88</v>
      </c>
      <c r="AO25" s="75" t="str">
        <f>IF(AN25="","4. Gruppe C",VLOOKUP(AN25,Teilnehmer,2))</f>
        <v>Schweizer, Tim</v>
      </c>
      <c r="AP25" s="65" t="str">
        <f>IF(AN25="","",VLOOKUP(AN25,Teilnehmer,3))</f>
        <v>SpVgg Gröningen-Satteldorf</v>
      </c>
      <c r="AQ25" s="214" t="str">
        <f>IF(AN25="","",VLOOKUP(AN25,Teilnehmer,4))</f>
        <v>WH</v>
      </c>
      <c r="AR25" s="56">
        <f>BC22</f>
        <v>3</v>
      </c>
      <c r="AS25" s="57" t="s">
        <v>48</v>
      </c>
      <c r="AT25" s="48">
        <f>BA22</f>
        <v>2</v>
      </c>
      <c r="AU25" s="56">
        <f>BC23</f>
        <v>1</v>
      </c>
      <c r="AV25" s="57" t="s">
        <v>48</v>
      </c>
      <c r="AW25" s="48">
        <f>BA23</f>
        <v>3</v>
      </c>
      <c r="AX25" s="56">
        <f>BC24</f>
        <v>3</v>
      </c>
      <c r="AY25" s="57" t="s">
        <v>48</v>
      </c>
      <c r="AZ25" s="48">
        <f>BA24</f>
        <v>1</v>
      </c>
      <c r="BA25" s="49"/>
      <c r="BB25" s="50"/>
      <c r="BC25" s="51"/>
      <c r="BD25" s="35">
        <f>IF(AR25=3,1)+IF(AU25=3,1)+IF(AX25=3,1)+IF(BA25=3,1)</f>
        <v>2</v>
      </c>
      <c r="BE25" s="59" t="s">
        <v>48</v>
      </c>
      <c r="BF25" s="36">
        <f>IF(AT25=3,1)+IF(AW25=3,1)+IF(AZ25=3,1)+IF(BC25=3,1)</f>
        <v>1</v>
      </c>
      <c r="BG25" s="40">
        <f>AR25+AU25+AX25+BA25</f>
        <v>7</v>
      </c>
      <c r="BH25" s="41" t="s">
        <v>48</v>
      </c>
      <c r="BI25" s="42">
        <f>AT25+AW25+AZ25+BC25</f>
        <v>6</v>
      </c>
      <c r="BJ25" s="204">
        <v>3</v>
      </c>
      <c r="BL25" s="8">
        <f>IF(AND(BD25=0,BF25=0),-2000,100*BD25-100*BF25+BG25-BI25)</f>
        <v>101</v>
      </c>
      <c r="BM25" s="1">
        <f>BL25-BL22</f>
        <v>405</v>
      </c>
      <c r="BN25" s="1">
        <f>BL25-BL23</f>
        <v>0</v>
      </c>
      <c r="BO25" s="1">
        <f>BL25-BL24</f>
        <v>-1</v>
      </c>
      <c r="BP25" s="1"/>
      <c r="BQ25" s="12" t="s">
        <v>34</v>
      </c>
      <c r="BR25" s="264"/>
      <c r="BS25" s="11"/>
      <c r="BT25" s="261"/>
      <c r="BU25" s="262"/>
      <c r="BW25" s="13" t="s">
        <v>23</v>
      </c>
      <c r="BX25" s="71">
        <f>IF(BU24=3,BS26,IF(BU26=3,BS24,""))</f>
        <v>78</v>
      </c>
      <c r="BY25" s="71" t="str">
        <f>IF(BU24=3,BT26,IF(BU26=3,BT24,"Verlierer E1-6"))</f>
        <v>Leupolz, Maximilian</v>
      </c>
    </row>
    <row r="26" spans="1:73" ht="18" customHeight="1" thickBot="1">
      <c r="A26" s="9">
        <v>3</v>
      </c>
      <c r="B26" s="201">
        <v>87</v>
      </c>
      <c r="C26" s="193" t="s">
        <v>215</v>
      </c>
      <c r="D26" s="66" t="s">
        <v>216</v>
      </c>
      <c r="E26" s="212" t="str">
        <f t="shared" si="15"/>
        <v>Mo</v>
      </c>
      <c r="F26" s="55">
        <f>N24</f>
        <v>0</v>
      </c>
      <c r="G26" s="47" t="s">
        <v>48</v>
      </c>
      <c r="H26" s="46">
        <f>L24</f>
        <v>3</v>
      </c>
      <c r="I26" s="55">
        <f>N25</f>
        <v>0</v>
      </c>
      <c r="J26" s="47" t="s">
        <v>48</v>
      </c>
      <c r="K26" s="46">
        <f>L25</f>
        <v>3</v>
      </c>
      <c r="L26" s="43"/>
      <c r="M26" s="44"/>
      <c r="N26" s="45"/>
      <c r="O26" s="55">
        <f>IF('Gr. C Satz'!$T$12="",0,'Gr. C Satz'!$T$12)</f>
        <v>0</v>
      </c>
      <c r="P26" s="47" t="s">
        <v>48</v>
      </c>
      <c r="Q26" s="46">
        <f>IF('Gr. C Satz'!$V$12="",0,'Gr. C Satz'!$V$12)</f>
        <v>3</v>
      </c>
      <c r="R26" s="55">
        <f>IF('Gr. C Satz'!$T$31="",0,'Gr. C Satz'!$T$31)</f>
        <v>2</v>
      </c>
      <c r="S26" s="47" t="s">
        <v>48</v>
      </c>
      <c r="T26" s="46">
        <f>IF('Gr. C Satz'!$V$31="",0,'Gr. C Satz'!$V$31)</f>
        <v>3</v>
      </c>
      <c r="U26" s="55">
        <f>IF('Gr. C Satz'!$T$17="",0,'Gr. C Satz'!$T$17)</f>
        <v>0</v>
      </c>
      <c r="V26" s="47" t="s">
        <v>48</v>
      </c>
      <c r="W26" s="46">
        <f>IF('Gr. C Satz'!$V$17="",0,'Gr. C Satz'!$V$17)</f>
        <v>3</v>
      </c>
      <c r="X26" s="33">
        <f t="shared" si="16"/>
        <v>0</v>
      </c>
      <c r="Y26" s="58" t="s">
        <v>48</v>
      </c>
      <c r="Z26" s="34">
        <f t="shared" si="17"/>
        <v>5</v>
      </c>
      <c r="AA26" s="37">
        <f t="shared" si="18"/>
        <v>2</v>
      </c>
      <c r="AB26" s="38" t="s">
        <v>48</v>
      </c>
      <c r="AC26" s="39">
        <f t="shared" si="19"/>
        <v>15</v>
      </c>
      <c r="AD26" s="203">
        <f>IF('Gr. C Satz'!D34=0,"",IF(AF26=-2000,"",COUNTIF(AG26:AK26,"&lt;0")+1))</f>
        <v>6</v>
      </c>
      <c r="AE26" s="1"/>
      <c r="AF26" s="8">
        <f t="shared" si="20"/>
        <v>-513</v>
      </c>
      <c r="AG26" s="1">
        <f>AF26-AF24</f>
        <v>-1025</v>
      </c>
      <c r="AH26" s="1">
        <f>AF26-AF25</f>
        <v>-821</v>
      </c>
      <c r="AI26" s="1">
        <f>AF26-AF27</f>
        <v>-415</v>
      </c>
      <c r="AJ26" s="1">
        <f>AF26-AF28</f>
        <v>-202</v>
      </c>
      <c r="AK26" s="1">
        <f>AF26-AF29</f>
        <v>-615</v>
      </c>
      <c r="AL26" s="82"/>
      <c r="BL26" s="8"/>
      <c r="BM26" s="1"/>
      <c r="BN26" s="1"/>
      <c r="BO26" s="1"/>
      <c r="BP26" s="1"/>
      <c r="BR26" s="265"/>
      <c r="BS26" s="192">
        <f>IF(BJ29=2,AN29,IF(BJ30=2,AN30,IF(BJ31=2,AN31,IF(BJ32=2,AN32,""))))</f>
        <v>78</v>
      </c>
      <c r="BT26" s="70" t="str">
        <f>IF(BS26="","2. Gruppe H",VLOOKUP(BS26,Teilnehmer,2))</f>
        <v>Leupolz, Maximilian</v>
      </c>
      <c r="BU26" s="68">
        <f>Finalrunde!V25</f>
        <v>1</v>
      </c>
    </row>
    <row r="27" spans="1:68" ht="18" customHeight="1" thickBot="1">
      <c r="A27" s="9">
        <v>4</v>
      </c>
      <c r="B27" s="201">
        <v>88</v>
      </c>
      <c r="C27" s="193" t="str">
        <f>IF(B27="","Auslosung",VLOOKUP(B27,Teilnehmer,2))</f>
        <v>Schweizer, Tim</v>
      </c>
      <c r="D27" s="66" t="str">
        <f t="shared" si="14"/>
        <v>SpVgg Gröningen-Satteldorf</v>
      </c>
      <c r="E27" s="212" t="str">
        <f t="shared" si="15"/>
        <v>WH</v>
      </c>
      <c r="F27" s="55">
        <f>Q24</f>
        <v>1</v>
      </c>
      <c r="G27" s="47" t="s">
        <v>48</v>
      </c>
      <c r="H27" s="46">
        <f>O24</f>
        <v>3</v>
      </c>
      <c r="I27" s="55">
        <f>Q25</f>
        <v>2</v>
      </c>
      <c r="J27" s="47" t="s">
        <v>48</v>
      </c>
      <c r="K27" s="46">
        <f>O25</f>
        <v>3</v>
      </c>
      <c r="L27" s="55">
        <f>Q26</f>
        <v>3</v>
      </c>
      <c r="M27" s="47" t="s">
        <v>48</v>
      </c>
      <c r="N27" s="46">
        <f>O26</f>
        <v>0</v>
      </c>
      <c r="O27" s="43"/>
      <c r="P27" s="44"/>
      <c r="Q27" s="45"/>
      <c r="R27" s="55">
        <f>IF('Gr. C Satz'!$T$27="",0,'Gr. C Satz'!$T$27)</f>
        <v>3</v>
      </c>
      <c r="S27" s="47" t="s">
        <v>48</v>
      </c>
      <c r="T27" s="46">
        <f>IF('Gr. C Satz'!$V$27="",0,'Gr. C Satz'!$V$27)</f>
        <v>0</v>
      </c>
      <c r="U27" s="55">
        <f>IF('Gr. C Satz'!$T$32="",0,'Gr. C Satz'!$T$32)</f>
        <v>2</v>
      </c>
      <c r="V27" s="47" t="s">
        <v>48</v>
      </c>
      <c r="W27" s="46">
        <f>IF('Gr. C Satz'!$V$32="",0,'Gr. C Satz'!$V$32)</f>
        <v>3</v>
      </c>
      <c r="X27" s="33">
        <f t="shared" si="16"/>
        <v>2</v>
      </c>
      <c r="Y27" s="58" t="s">
        <v>48</v>
      </c>
      <c r="Z27" s="34">
        <f t="shared" si="17"/>
        <v>3</v>
      </c>
      <c r="AA27" s="37">
        <f t="shared" si="18"/>
        <v>11</v>
      </c>
      <c r="AB27" s="38" t="s">
        <v>48</v>
      </c>
      <c r="AC27" s="39">
        <f t="shared" si="19"/>
        <v>9</v>
      </c>
      <c r="AD27" s="203">
        <f>IF('Gr. C Satz'!D34=0,"",IF(AF27=-2000,"",COUNTIF(AG27:AK27,"&lt;0")+1))</f>
        <v>4</v>
      </c>
      <c r="AE27" s="1"/>
      <c r="AF27" s="8">
        <f t="shared" si="20"/>
        <v>-98</v>
      </c>
      <c r="AG27" s="1">
        <f>AF27-AF24</f>
        <v>-610</v>
      </c>
      <c r="AH27" s="1">
        <f>AF27-AF25</f>
        <v>-406</v>
      </c>
      <c r="AI27" s="1">
        <f>AF27-AF26</f>
        <v>415</v>
      </c>
      <c r="AJ27" s="1">
        <f>AF27-AF28</f>
        <v>213</v>
      </c>
      <c r="AK27" s="1">
        <f>AF27-AF29</f>
        <v>-200</v>
      </c>
      <c r="AL27" s="82"/>
      <c r="BL27" s="8"/>
      <c r="BM27" s="1"/>
      <c r="BN27" s="1"/>
      <c r="BO27" s="1"/>
      <c r="BP27" s="1"/>
    </row>
    <row r="28" spans="1:77" ht="18" customHeight="1">
      <c r="A28" s="9">
        <v>5</v>
      </c>
      <c r="B28" s="201">
        <v>89</v>
      </c>
      <c r="C28" s="193" t="str">
        <f>IF(B28="","Auslosung",VLOOKUP(B28,Teilnehmer,2))</f>
        <v>Heß, Alexander</v>
      </c>
      <c r="D28" s="66" t="str">
        <f t="shared" si="14"/>
        <v>TTC Ringsheim</v>
      </c>
      <c r="E28" s="212" t="str">
        <f t="shared" si="15"/>
        <v>SB</v>
      </c>
      <c r="F28" s="55">
        <f>T24</f>
        <v>0</v>
      </c>
      <c r="G28" s="47" t="s">
        <v>48</v>
      </c>
      <c r="H28" s="46">
        <f>R24</f>
        <v>3</v>
      </c>
      <c r="I28" s="55">
        <f>T25</f>
        <v>0</v>
      </c>
      <c r="J28" s="47" t="s">
        <v>48</v>
      </c>
      <c r="K28" s="46">
        <f>R25</f>
        <v>3</v>
      </c>
      <c r="L28" s="55">
        <f>T26</f>
        <v>3</v>
      </c>
      <c r="M28" s="47" t="s">
        <v>48</v>
      </c>
      <c r="N28" s="46">
        <f>R26</f>
        <v>2</v>
      </c>
      <c r="O28" s="55">
        <f>T27</f>
        <v>0</v>
      </c>
      <c r="P28" s="47" t="s">
        <v>48</v>
      </c>
      <c r="Q28" s="46">
        <f>R27</f>
        <v>3</v>
      </c>
      <c r="R28" s="43"/>
      <c r="S28" s="44"/>
      <c r="T28" s="45"/>
      <c r="U28" s="55">
        <f>IF('Gr. C Satz'!$T$22="",0,'Gr. C Satz'!$T$22)</f>
        <v>0</v>
      </c>
      <c r="V28" s="47" t="s">
        <v>48</v>
      </c>
      <c r="W28" s="46">
        <f>IF('Gr. C Satz'!$V$22="",0,'Gr. C Satz'!$V$22)</f>
        <v>3</v>
      </c>
      <c r="X28" s="33">
        <f t="shared" si="16"/>
        <v>1</v>
      </c>
      <c r="Y28" s="58" t="s">
        <v>48</v>
      </c>
      <c r="Z28" s="34">
        <f t="shared" si="17"/>
        <v>4</v>
      </c>
      <c r="AA28" s="37">
        <f t="shared" si="18"/>
        <v>3</v>
      </c>
      <c r="AB28" s="38" t="s">
        <v>48</v>
      </c>
      <c r="AC28" s="39">
        <f t="shared" si="19"/>
        <v>14</v>
      </c>
      <c r="AD28" s="203">
        <f>IF('Gr. C Satz'!D34=0,"",IF(AF28=-2000,"",COUNTIF(AG28:AK28,"&lt;0")+1))</f>
        <v>5</v>
      </c>
      <c r="AE28" s="8"/>
      <c r="AF28" s="8">
        <f t="shared" si="20"/>
        <v>-311</v>
      </c>
      <c r="AG28" s="1">
        <f>AF28-AF24</f>
        <v>-823</v>
      </c>
      <c r="AH28" s="1">
        <f>AF28-AF25</f>
        <v>-619</v>
      </c>
      <c r="AI28" s="1">
        <f>AF28-AF26</f>
        <v>202</v>
      </c>
      <c r="AJ28" s="1">
        <f>AF28-AF27</f>
        <v>-213</v>
      </c>
      <c r="AK28" s="1">
        <f>AF28-AF29</f>
        <v>-413</v>
      </c>
      <c r="AL28" s="82"/>
      <c r="AM28" s="6"/>
      <c r="AN28" s="64" t="s">
        <v>51</v>
      </c>
      <c r="AO28" s="62" t="s">
        <v>129</v>
      </c>
      <c r="AP28" s="7" t="s">
        <v>49</v>
      </c>
      <c r="AQ28" s="60" t="s">
        <v>50</v>
      </c>
      <c r="AR28" s="249">
        <v>1</v>
      </c>
      <c r="AS28" s="250"/>
      <c r="AT28" s="251"/>
      <c r="AU28" s="254">
        <v>2</v>
      </c>
      <c r="AV28" s="255"/>
      <c r="AW28" s="256"/>
      <c r="AX28" s="249">
        <v>3</v>
      </c>
      <c r="AY28" s="250"/>
      <c r="AZ28" s="251"/>
      <c r="BA28" s="249">
        <v>4</v>
      </c>
      <c r="BB28" s="250"/>
      <c r="BC28" s="251"/>
      <c r="BD28" s="249" t="s">
        <v>3</v>
      </c>
      <c r="BE28" s="250"/>
      <c r="BF28" s="251"/>
      <c r="BG28" s="249" t="s">
        <v>0</v>
      </c>
      <c r="BH28" s="250"/>
      <c r="BI28" s="251"/>
      <c r="BJ28" s="76" t="s">
        <v>1</v>
      </c>
      <c r="BL28" s="8"/>
      <c r="BM28" s="1"/>
      <c r="BN28" s="1"/>
      <c r="BO28" s="1"/>
      <c r="BP28" s="1"/>
      <c r="BR28" s="263" t="s">
        <v>9</v>
      </c>
      <c r="BS28" s="200">
        <f>IF(BJ22=3,AN22,IF(BJ23=3,AN23,IF(BJ24=3,AN24,IF(BJ25=3,AN25,""))))</f>
        <v>88</v>
      </c>
      <c r="BT28" s="69" t="str">
        <f>IF(BS28="","3. Gruppe G",VLOOKUP(BS28,Teilnehmer,2))</f>
        <v>Schweizer, Tim</v>
      </c>
      <c r="BU28" s="67">
        <f>Finalrunde!T28</f>
        <v>0</v>
      </c>
      <c r="BW28" s="13" t="s">
        <v>24</v>
      </c>
      <c r="BX28" s="71">
        <f>IF(BU28=3,BS28,IF(BU30=3,BS30,""))</f>
        <v>90</v>
      </c>
      <c r="BY28" s="71" t="str">
        <f>IF(BU28=3,BT28,IF(BU30=3,BT30,"Sieger E1-7"))</f>
        <v>Bäcker, Hannes</v>
      </c>
    </row>
    <row r="29" spans="1:77" ht="18" customHeight="1" thickBot="1">
      <c r="A29" s="10">
        <v>6</v>
      </c>
      <c r="B29" s="202">
        <v>90</v>
      </c>
      <c r="C29" s="194" t="str">
        <f>IF(B29="","Auslosung",VLOOKUP(B29,Teilnehmer,2))</f>
        <v>Bäcker, Hannes</v>
      </c>
      <c r="D29" s="65" t="str">
        <f t="shared" si="14"/>
        <v>TSG Hofherrnweiler</v>
      </c>
      <c r="E29" s="213" t="str">
        <f t="shared" si="15"/>
        <v>WH</v>
      </c>
      <c r="F29" s="56">
        <f>W24</f>
        <v>1</v>
      </c>
      <c r="G29" s="57" t="s">
        <v>48</v>
      </c>
      <c r="H29" s="48">
        <f>U24</f>
        <v>3</v>
      </c>
      <c r="I29" s="56">
        <f>W25</f>
        <v>0</v>
      </c>
      <c r="J29" s="57" t="s">
        <v>48</v>
      </c>
      <c r="K29" s="48">
        <f>U25</f>
        <v>3</v>
      </c>
      <c r="L29" s="56">
        <f>W26</f>
        <v>3</v>
      </c>
      <c r="M29" s="57" t="s">
        <v>48</v>
      </c>
      <c r="N29" s="48">
        <f>U26</f>
        <v>0</v>
      </c>
      <c r="O29" s="56">
        <f>W27</f>
        <v>3</v>
      </c>
      <c r="P29" s="57" t="s">
        <v>48</v>
      </c>
      <c r="Q29" s="48">
        <f>U27</f>
        <v>2</v>
      </c>
      <c r="R29" s="56">
        <f>W28</f>
        <v>3</v>
      </c>
      <c r="S29" s="57" t="s">
        <v>48</v>
      </c>
      <c r="T29" s="48">
        <f>U28</f>
        <v>0</v>
      </c>
      <c r="U29" s="49"/>
      <c r="V29" s="50"/>
      <c r="W29" s="51"/>
      <c r="X29" s="35">
        <f t="shared" si="16"/>
        <v>3</v>
      </c>
      <c r="Y29" s="59" t="s">
        <v>48</v>
      </c>
      <c r="Z29" s="36">
        <f t="shared" si="17"/>
        <v>2</v>
      </c>
      <c r="AA29" s="40">
        <f t="shared" si="18"/>
        <v>10</v>
      </c>
      <c r="AB29" s="41" t="s">
        <v>48</v>
      </c>
      <c r="AC29" s="42">
        <f t="shared" si="19"/>
        <v>8</v>
      </c>
      <c r="AD29" s="204">
        <f>IF('Gr. C Satz'!D34=0,"",IF(AF29=-2000,"",COUNTIF(AG29:AK29,"&lt;0")+1))</f>
        <v>3</v>
      </c>
      <c r="AE29" s="8"/>
      <c r="AF29" s="8">
        <f t="shared" si="20"/>
        <v>102</v>
      </c>
      <c r="AG29" s="1">
        <f>AF29-AF24</f>
        <v>-410</v>
      </c>
      <c r="AH29" s="1">
        <f>AF29-AF25</f>
        <v>-206</v>
      </c>
      <c r="AI29" s="1">
        <f>AF29-AF26</f>
        <v>615</v>
      </c>
      <c r="AJ29" s="1">
        <f>AF29-AF27</f>
        <v>200</v>
      </c>
      <c r="AK29" s="1">
        <f>AF29-AF28</f>
        <v>413</v>
      </c>
      <c r="AL29" s="82"/>
      <c r="AM29" s="9">
        <v>1</v>
      </c>
      <c r="AN29" s="201">
        <f>IF(AD15=3,B15,IF(AD16=3,B16,IF(AD17=3,B17,IF(AD18=3,B18,IF(AD19=3,B19,IF(AD20=3,B20,""))))))</f>
        <v>82</v>
      </c>
      <c r="AO29" s="74" t="str">
        <f>IF(AN29="","3. Gruppe B",VLOOKUP(AN29,Teilnehmer,2))</f>
        <v>Stolz, Sven</v>
      </c>
      <c r="AP29" s="61" t="str">
        <f>IF(AN29="","",VLOOKUP(AN29,Teilnehmer,3))</f>
        <v>VfL Sindelfingen</v>
      </c>
      <c r="AQ29" s="212" t="str">
        <f>IF(AN29="","",VLOOKUP(AN29,Teilnehmer,4))</f>
        <v>WH</v>
      </c>
      <c r="AR29" s="43"/>
      <c r="AS29" s="44"/>
      <c r="AT29" s="44"/>
      <c r="AU29" s="55">
        <f>IF('Gr. E - H'!T66="",0,'Gr. E - H'!T66)</f>
        <v>3</v>
      </c>
      <c r="AV29" s="47" t="s">
        <v>48</v>
      </c>
      <c r="AW29" s="46">
        <f>IF('Gr. E - H'!V66="",0,'Gr. E - H'!V66)</f>
        <v>0</v>
      </c>
      <c r="AX29" s="55">
        <f>IF('Gr. E - H'!T62="",0,'Gr. E - H'!T62)</f>
        <v>3</v>
      </c>
      <c r="AY29" s="47" t="s">
        <v>48</v>
      </c>
      <c r="AZ29" s="46">
        <f>IF('Gr. E - H'!V62="",0,'Gr. E - H'!V62)</f>
        <v>1</v>
      </c>
      <c r="BA29" s="55">
        <f>IF('Gr. E - H'!T58="",0,'Gr. E - H'!T58)</f>
        <v>3</v>
      </c>
      <c r="BB29" s="47" t="s">
        <v>48</v>
      </c>
      <c r="BC29" s="46">
        <f>IF('Gr. E - H'!V58="",0,'Gr. E - H'!V58)</f>
        <v>2</v>
      </c>
      <c r="BD29" s="33">
        <f>IF(AR29=3,1)+IF(AU29=3,1)+IF(AX29=3,1)+IF(BA29=3,1)</f>
        <v>3</v>
      </c>
      <c r="BE29" s="58" t="s">
        <v>48</v>
      </c>
      <c r="BF29" s="34">
        <f>IF(AT29=3,1)+IF(AW29=3,1)+IF(AZ29=3,1)+IF(BC29=3,1)</f>
        <v>0</v>
      </c>
      <c r="BG29" s="37">
        <f>AR29+AU29+AX29+BA29</f>
        <v>9</v>
      </c>
      <c r="BH29" s="38" t="s">
        <v>48</v>
      </c>
      <c r="BI29" s="39">
        <f>AT29+AW29+AZ29+BC29</f>
        <v>3</v>
      </c>
      <c r="BJ29" s="203">
        <f>IF('Gr. E - H'!D68=0,"",IF(BL29=-2000,"",COUNTIF(BM29:BO29,"&lt;0")+1))</f>
        <v>1</v>
      </c>
      <c r="BL29" s="8">
        <f>IF(AND(BD29=0,BF29=0),-2000,100*BD29-100*BF29+BG29-BI29)</f>
        <v>306</v>
      </c>
      <c r="BM29" s="1">
        <f>BL29-BL30</f>
        <v>410</v>
      </c>
      <c r="BN29" s="1">
        <f>BL29-BL31</f>
        <v>203</v>
      </c>
      <c r="BO29" s="1">
        <f>BL29-BL32</f>
        <v>611</v>
      </c>
      <c r="BP29" s="1"/>
      <c r="BQ29" s="12" t="s">
        <v>35</v>
      </c>
      <c r="BR29" s="264"/>
      <c r="BS29" s="11"/>
      <c r="BT29" s="261"/>
      <c r="BU29" s="262"/>
      <c r="BW29" s="13" t="s">
        <v>25</v>
      </c>
      <c r="BX29" s="71">
        <f>IF(BU28=3,BS30,IF(BU30=3,BS28,""))</f>
        <v>88</v>
      </c>
      <c r="BY29" s="71" t="str">
        <f>IF(BU28=3,BT30,IF(BU30=3,BT28,"Verlierer E1-7"))</f>
        <v>Schweizer, Tim</v>
      </c>
    </row>
    <row r="30" spans="31:73" ht="18" customHeight="1" thickBot="1">
      <c r="AE30" s="1"/>
      <c r="AF30" s="8"/>
      <c r="AG30" s="8"/>
      <c r="AH30" s="8"/>
      <c r="AI30" s="8"/>
      <c r="AJ30" s="8"/>
      <c r="AK30" s="8"/>
      <c r="AL30" s="82"/>
      <c r="AM30" s="9">
        <v>2</v>
      </c>
      <c r="AN30" s="201">
        <f>IF(AD24=3,B24,IF(AD25=3,B25,IF(AD26=3,B26,IF(AD27=3,B27,IF(AD28=3,B28,IF(AD29=3,B29,""))))))</f>
        <v>90</v>
      </c>
      <c r="AO30" s="74" t="str">
        <f>IF(AN30="","3. Gruppe C",VLOOKUP(AN30,Teilnehmer,2))</f>
        <v>Bäcker, Hannes</v>
      </c>
      <c r="AP30" s="61" t="str">
        <f>IF(AN30="","",VLOOKUP(AN30,Teilnehmer,3))</f>
        <v>TSG Hofherrnweiler</v>
      </c>
      <c r="AQ30" s="212" t="str">
        <f>IF(AN30="","",VLOOKUP(AN30,Teilnehmer,4))</f>
        <v>WH</v>
      </c>
      <c r="AR30" s="55">
        <f>AW29</f>
        <v>0</v>
      </c>
      <c r="AS30" s="47" t="s">
        <v>48</v>
      </c>
      <c r="AT30" s="46">
        <f>AU29</f>
        <v>3</v>
      </c>
      <c r="AU30" s="52"/>
      <c r="AV30" s="53"/>
      <c r="AW30" s="54"/>
      <c r="AX30" s="55">
        <f>IF('Gr. E - H'!T59="",0,'Gr. E - H'!T59)</f>
        <v>1</v>
      </c>
      <c r="AY30" s="47" t="s">
        <v>48</v>
      </c>
      <c r="AZ30" s="46">
        <f>IF('Gr. E - H'!V59="",0,'Gr. E - H'!V59)</f>
        <v>3</v>
      </c>
      <c r="BA30" s="55">
        <f>IF('Gr. E - H'!T63="",0,'Gr. E - H'!T63)</f>
        <v>3</v>
      </c>
      <c r="BB30" s="47" t="s">
        <v>48</v>
      </c>
      <c r="BC30" s="46">
        <f>IF('Gr. E - H'!V63="",0,'Gr. E - H'!V63)</f>
        <v>2</v>
      </c>
      <c r="BD30" s="33">
        <f>IF(AR30=3,1)+IF(AU30=3,1)+IF(AX30=3,1)+IF(BA30=3,1)</f>
        <v>1</v>
      </c>
      <c r="BE30" s="58" t="s">
        <v>48</v>
      </c>
      <c r="BF30" s="34">
        <f>IF(AT30=3,1)+IF(AW30=3,1)+IF(AZ30=3,1)+IF(BC30=3,1)</f>
        <v>2</v>
      </c>
      <c r="BG30" s="37">
        <f>AR30+AU30+AX30+BA30</f>
        <v>4</v>
      </c>
      <c r="BH30" s="38" t="s">
        <v>48</v>
      </c>
      <c r="BI30" s="39">
        <f>AT30+AW30+AZ30+BC30</f>
        <v>8</v>
      </c>
      <c r="BJ30" s="203">
        <f>IF('Gr. E - H'!D68=0,"",IF(BL30=-2000,"",COUNTIF(BM30:BO30,"&lt;0")+1))</f>
        <v>3</v>
      </c>
      <c r="BL30" s="8">
        <f>IF(AND(BD30=0,BF30=0),-2000,100*BD30-100*BF30+BG30-BI30)</f>
        <v>-104</v>
      </c>
      <c r="BM30" s="1">
        <f>BL30-BL29</f>
        <v>-410</v>
      </c>
      <c r="BN30" s="1">
        <f>BL30-BL31</f>
        <v>-207</v>
      </c>
      <c r="BO30" s="1">
        <f>BL30-BL32</f>
        <v>201</v>
      </c>
      <c r="BP30" s="1"/>
      <c r="BR30" s="265"/>
      <c r="BS30" s="192">
        <f>IF(BJ29=3,AN29,IF(BJ30=3,AN30,IF(BJ31=3,AN31,IF(BJ32=3,AN32,""))))</f>
        <v>90</v>
      </c>
      <c r="BT30" s="70" t="str">
        <f>IF(BS30="","3. Gruppe H",VLOOKUP(BS30,Teilnehmer,2))</f>
        <v>Bäcker, Hannes</v>
      </c>
      <c r="BU30" s="68">
        <f>Finalrunde!V28</f>
        <v>3</v>
      </c>
    </row>
    <row r="31" spans="31:77" ht="18" customHeight="1" thickBot="1">
      <c r="AE31" s="1"/>
      <c r="AF31" s="1"/>
      <c r="AG31" s="1"/>
      <c r="AH31" s="1"/>
      <c r="AI31" s="1"/>
      <c r="AJ31" s="1"/>
      <c r="AK31" s="1"/>
      <c r="AL31" s="82"/>
      <c r="AM31" s="9">
        <v>3</v>
      </c>
      <c r="AN31" s="201">
        <f>IF(AD6=4,B6,IF(AD7=4,B7,IF(AD8=4,B8,IF(AD9=4,B9,IF(AD10=4,B10,IF(AD11=4,B11,""))))))</f>
        <v>78</v>
      </c>
      <c r="AO31" s="74" t="str">
        <f>IF(AN31="","4. Gruppe A",VLOOKUP(AN31,Teilnehmer,2))</f>
        <v>Leupolz, Maximilian</v>
      </c>
      <c r="AP31" s="61" t="str">
        <f>IF(AN31="","",VLOOKUP(AN31,Teilnehmer,3))</f>
        <v>FT V. 1844 Freiburg</v>
      </c>
      <c r="AQ31" s="212" t="str">
        <f>IF(AN31="","",VLOOKUP(AN31,Teilnehmer,4))</f>
        <v>SB</v>
      </c>
      <c r="AR31" s="55">
        <f>AZ29</f>
        <v>1</v>
      </c>
      <c r="AS31" s="47" t="s">
        <v>48</v>
      </c>
      <c r="AT31" s="46">
        <f>AX29</f>
        <v>3</v>
      </c>
      <c r="AU31" s="55">
        <f>AZ30</f>
        <v>3</v>
      </c>
      <c r="AV31" s="47" t="s">
        <v>48</v>
      </c>
      <c r="AW31" s="46">
        <f>AX30</f>
        <v>1</v>
      </c>
      <c r="AX31" s="43"/>
      <c r="AY31" s="44"/>
      <c r="AZ31" s="45"/>
      <c r="BA31" s="55">
        <f>IF('Gr. E - H'!T67="",0,'Gr. E - H'!T67)</f>
        <v>3</v>
      </c>
      <c r="BB31" s="47" t="s">
        <v>48</v>
      </c>
      <c r="BC31" s="46">
        <f>IF('Gr. E - H'!V67="",0,'Gr. E - H'!V67)</f>
        <v>0</v>
      </c>
      <c r="BD31" s="33">
        <f>IF(AR31=3,1)+IF(AU31=3,1)+IF(AX31=3,1)+IF(BA31=3,1)</f>
        <v>2</v>
      </c>
      <c r="BE31" s="58" t="s">
        <v>48</v>
      </c>
      <c r="BF31" s="34">
        <f>IF(AT31=3,1)+IF(AW31=3,1)+IF(AZ31=3,1)+IF(BC31=3,1)</f>
        <v>1</v>
      </c>
      <c r="BG31" s="37">
        <f>AR31+AU31+AX31+BA31</f>
        <v>7</v>
      </c>
      <c r="BH31" s="38" t="s">
        <v>48</v>
      </c>
      <c r="BI31" s="39">
        <f>AT31+AW31+AZ31+BC31</f>
        <v>4</v>
      </c>
      <c r="BJ31" s="203">
        <f>IF('Gr. E - H'!D68=0,"",IF(BL31=-2000,"",COUNTIF(BM31:BO31,"&lt;0")+1))</f>
        <v>2</v>
      </c>
      <c r="BL31" s="8">
        <f>IF(AND(BD31=0,BF31=0),-2000,100*BD31-100*BF31+BG31-BI31)</f>
        <v>103</v>
      </c>
      <c r="BM31" s="1">
        <f>BL31-BL29</f>
        <v>-203</v>
      </c>
      <c r="BN31" s="1">
        <f>BL31-BL30</f>
        <v>207</v>
      </c>
      <c r="BO31" s="1">
        <f>BL31-BL32</f>
        <v>408</v>
      </c>
      <c r="BP31" s="1"/>
      <c r="BR31" s="263" t="s">
        <v>10</v>
      </c>
      <c r="BS31" s="200">
        <f>IF(BJ22=4,AN22,IF(BJ23=4,AN23,IF(BJ24=4,AN24,IF(BJ25=4,AN25,""))))</f>
        <v>74</v>
      </c>
      <c r="BT31" s="69" t="str">
        <f>IF(BS31="","4. Gruppe G",VLOOKUP(BS31,Teilnehmer,2))</f>
        <v>Siebel, Dominic</v>
      </c>
      <c r="BU31" s="67">
        <f>Finalrunde!T31</f>
        <v>3</v>
      </c>
      <c r="BW31" s="13" t="s">
        <v>26</v>
      </c>
      <c r="BX31" s="71">
        <f>IF(BU31=3,BS31,IF(BU33=3,BS33,""))</f>
        <v>74</v>
      </c>
      <c r="BY31" s="71" t="str">
        <f>IF(BU31=3,BT31,IF(BU33=3,BT33,"Sieger E1-8"))</f>
        <v>Siebel, Dominic</v>
      </c>
    </row>
    <row r="32" spans="1:77" ht="18" customHeight="1" thickBot="1">
      <c r="A32" s="6"/>
      <c r="B32" s="64" t="s">
        <v>51</v>
      </c>
      <c r="C32" s="62" t="s">
        <v>85</v>
      </c>
      <c r="D32" s="7" t="s">
        <v>49</v>
      </c>
      <c r="E32" s="60" t="s">
        <v>50</v>
      </c>
      <c r="F32" s="249">
        <v>1</v>
      </c>
      <c r="G32" s="250"/>
      <c r="H32" s="251"/>
      <c r="I32" s="254">
        <v>2</v>
      </c>
      <c r="J32" s="255"/>
      <c r="K32" s="256"/>
      <c r="L32" s="249">
        <v>3</v>
      </c>
      <c r="M32" s="250"/>
      <c r="N32" s="251"/>
      <c r="O32" s="249">
        <v>4</v>
      </c>
      <c r="P32" s="250"/>
      <c r="Q32" s="251"/>
      <c r="R32" s="249">
        <v>5</v>
      </c>
      <c r="S32" s="250"/>
      <c r="T32" s="251"/>
      <c r="U32" s="249">
        <v>6</v>
      </c>
      <c r="V32" s="250"/>
      <c r="W32" s="251"/>
      <c r="X32" s="249" t="s">
        <v>3</v>
      </c>
      <c r="Y32" s="250"/>
      <c r="Z32" s="251"/>
      <c r="AA32" s="249" t="s">
        <v>0</v>
      </c>
      <c r="AB32" s="250"/>
      <c r="AC32" s="251"/>
      <c r="AD32" s="76" t="s">
        <v>1</v>
      </c>
      <c r="AE32" s="1"/>
      <c r="AF32" s="1"/>
      <c r="AG32" s="1"/>
      <c r="AH32" s="1"/>
      <c r="AI32" s="1"/>
      <c r="AJ32" s="1"/>
      <c r="AK32" s="1"/>
      <c r="AL32" s="81"/>
      <c r="AM32" s="10">
        <v>4</v>
      </c>
      <c r="AN32" s="202">
        <f>IF(AD33=4,B33,IF(AD34=4,B34,IF(AD35=4,B35,IF(AD36=4,B36,IF(AD37=4,B37,IF(AD38=4,B38,""))))))</f>
        <v>93</v>
      </c>
      <c r="AO32" s="75" t="str">
        <f>IF(AN32="","4. Gruppe D",VLOOKUP(AN32,Teilnehmer,2))</f>
        <v>Arnegger, Nico</v>
      </c>
      <c r="AP32" s="65" t="str">
        <f>IF(AN32="","",VLOOKUP(AN32,Teilnehmer,3))</f>
        <v>ASV Otterswang</v>
      </c>
      <c r="AQ32" s="214" t="str">
        <f>IF(AN32="","",VLOOKUP(AN32,Teilnehmer,4))</f>
        <v>WH</v>
      </c>
      <c r="AR32" s="56">
        <f>BC29</f>
        <v>2</v>
      </c>
      <c r="AS32" s="57" t="s">
        <v>48</v>
      </c>
      <c r="AT32" s="48">
        <f>BA29</f>
        <v>3</v>
      </c>
      <c r="AU32" s="56">
        <f>BC30</f>
        <v>2</v>
      </c>
      <c r="AV32" s="57" t="s">
        <v>48</v>
      </c>
      <c r="AW32" s="48">
        <f>BA30</f>
        <v>3</v>
      </c>
      <c r="AX32" s="56">
        <f>BC31</f>
        <v>0</v>
      </c>
      <c r="AY32" s="57" t="s">
        <v>48</v>
      </c>
      <c r="AZ32" s="48">
        <f>BA31</f>
        <v>3</v>
      </c>
      <c r="BA32" s="49"/>
      <c r="BB32" s="50"/>
      <c r="BC32" s="51"/>
      <c r="BD32" s="35">
        <f>IF(AR32=3,1)+IF(AU32=3,1)+IF(AX32=3,1)+IF(BA32=3,1)</f>
        <v>0</v>
      </c>
      <c r="BE32" s="59" t="s">
        <v>48</v>
      </c>
      <c r="BF32" s="36">
        <f>IF(AT32=3,1)+IF(AW32=3,1)+IF(AZ32=3,1)+IF(BC32=3,1)</f>
        <v>3</v>
      </c>
      <c r="BG32" s="40">
        <f>AR32+AU32+AX32+BA32</f>
        <v>4</v>
      </c>
      <c r="BH32" s="41" t="s">
        <v>48</v>
      </c>
      <c r="BI32" s="42">
        <f>AT32+AW32+AZ32+BC32</f>
        <v>9</v>
      </c>
      <c r="BJ32" s="204">
        <f>IF('Gr. E - H'!D68=0,"",IF(BL32=-2000,"",COUNTIF(BM32:BO32,"&lt;0")+1))</f>
        <v>4</v>
      </c>
      <c r="BL32" s="8">
        <f>IF(AND(BD32=0,BF32=0),-2000,100*BD32-100*BF32+BG32-BI32)</f>
        <v>-305</v>
      </c>
      <c r="BM32" s="1">
        <f>BL32-BL29</f>
        <v>-611</v>
      </c>
      <c r="BN32" s="1">
        <f>BL32-BL30</f>
        <v>-201</v>
      </c>
      <c r="BO32" s="1">
        <f>BL32-BL31</f>
        <v>-408</v>
      </c>
      <c r="BP32" s="1"/>
      <c r="BQ32" s="12" t="s">
        <v>36</v>
      </c>
      <c r="BR32" s="264"/>
      <c r="BS32" s="11"/>
      <c r="BT32" s="261"/>
      <c r="BU32" s="262"/>
      <c r="BW32" s="13" t="s">
        <v>27</v>
      </c>
      <c r="BX32" s="71">
        <f>IF(BU31=3,BS33,IF(BU33=3,BS31,""))</f>
        <v>93</v>
      </c>
      <c r="BY32" s="71" t="str">
        <f>IF(BU31=3,BT33,IF(BU33=3,BT31,"Verlierer E1-8"))</f>
        <v>Arnegger, Nico</v>
      </c>
    </row>
    <row r="33" spans="1:73" ht="18" customHeight="1" thickBot="1">
      <c r="A33" s="9">
        <v>1</v>
      </c>
      <c r="B33" s="201">
        <v>91</v>
      </c>
      <c r="C33" s="195" t="str">
        <f>IF(B33="","Setzung Platz 3/4",VLOOKUP(B33,Teilnehmer,2))</f>
        <v>Blessing, David</v>
      </c>
      <c r="D33" s="61" t="str">
        <f aca="true" t="shared" si="21" ref="D33:D38">IF(B33="","",VLOOKUP(B33,Teilnehmer,3))</f>
        <v>TSG 1845 Heilbronn</v>
      </c>
      <c r="E33" s="212" t="str">
        <f aca="true" t="shared" si="22" ref="E33:E38">IF(B33="","",VLOOKUP(B33,Teilnehmer,4))</f>
        <v>WH</v>
      </c>
      <c r="F33" s="43"/>
      <c r="G33" s="44"/>
      <c r="H33" s="44"/>
      <c r="I33" s="55">
        <f>IF('Gr. D Satz'!$T$30="",0,'Gr. D Satz'!$T$30)</f>
        <v>3</v>
      </c>
      <c r="J33" s="47" t="s">
        <v>48</v>
      </c>
      <c r="K33" s="46">
        <f>IF('Gr. D Satz'!$V$30="",0,'Gr. D Satz'!$V$30)</f>
        <v>1</v>
      </c>
      <c r="L33" s="55">
        <f>IF('Gr. D Satz'!$T$25="",0,'Gr. D Satz'!$T$25)</f>
        <v>3</v>
      </c>
      <c r="M33" s="47" t="s">
        <v>48</v>
      </c>
      <c r="N33" s="46">
        <f>IF('Gr. D Satz'!$V$25="",0,'Gr. D Satz'!$V$25)</f>
        <v>1</v>
      </c>
      <c r="O33" s="55">
        <f>IF('Gr. D Satz'!$T$20="",0,'Gr. D Satz'!$T$20)</f>
        <v>3</v>
      </c>
      <c r="P33" s="47" t="s">
        <v>48</v>
      </c>
      <c r="Q33" s="46">
        <f>IF('Gr. D Satz'!$V$20="",0,'Gr. D Satz'!$V$20)</f>
        <v>0</v>
      </c>
      <c r="R33" s="55">
        <f>IF('Gr. D Satz'!$T$15="",0,'Gr. D Satz'!$T$15)</f>
        <v>3</v>
      </c>
      <c r="S33" s="47" t="s">
        <v>48</v>
      </c>
      <c r="T33" s="46">
        <f>IF('Gr. D Satz'!$V$15="",0,'Gr. D Satz'!$V$15)</f>
        <v>1</v>
      </c>
      <c r="U33" s="55">
        <f>IF('Gr. D Satz'!$T$10="",0,'Gr. D Satz'!$T$10)</f>
        <v>3</v>
      </c>
      <c r="V33" s="47" t="s">
        <v>48</v>
      </c>
      <c r="W33" s="46">
        <f>IF('Gr. D Satz'!$V$10="",0,'Gr. D Satz'!$V$10)</f>
        <v>0</v>
      </c>
      <c r="X33" s="33">
        <f aca="true" t="shared" si="23" ref="X33:X38">IF(F33=3,1)+IF(I33=3,1)+IF(L33=3,1)+IF(O33=3,1)+IF(R33=3,1)+IF(U33=3,1)</f>
        <v>5</v>
      </c>
      <c r="Y33" s="58" t="s">
        <v>48</v>
      </c>
      <c r="Z33" s="34">
        <f aca="true" t="shared" si="24" ref="Z33:Z38">IF(H33=3,1)+IF(K33=3,1)+IF(N33=3,1)+IF(Q33=3,1)+IF(T33=3,1)+IF(W33=3,1)</f>
        <v>0</v>
      </c>
      <c r="AA33" s="37">
        <f aca="true" t="shared" si="25" ref="AA33:AA38">F33+I33+L33+O33+R33+U33</f>
        <v>15</v>
      </c>
      <c r="AB33" s="38" t="s">
        <v>48</v>
      </c>
      <c r="AC33" s="39">
        <f aca="true" t="shared" si="26" ref="AC33:AC38">H33+K33+N33+Q33+T33+W33</f>
        <v>3</v>
      </c>
      <c r="AD33" s="203">
        <f>IF('Gr. D Satz'!D34=0,"",IF(AF33=-2000,"",COUNTIF(AG33:AK33,"&lt;0")+1))</f>
        <v>1</v>
      </c>
      <c r="AE33" s="1"/>
      <c r="AF33" s="8">
        <f aca="true" t="shared" si="27" ref="AF33:AF38">IF(AND(X33=0,Z33=0),-2000,100*X33-100*Z33+AA33-AC33)</f>
        <v>512</v>
      </c>
      <c r="AG33" s="8">
        <f>AF33-AF34</f>
        <v>204</v>
      </c>
      <c r="AH33" s="8">
        <f>AF33-AF35</f>
        <v>818</v>
      </c>
      <c r="AI33" s="8">
        <f>AF33-AF36</f>
        <v>818</v>
      </c>
      <c r="AJ33" s="8">
        <f>AF33-AF37</f>
        <v>818</v>
      </c>
      <c r="AK33" s="8">
        <f>AF33-AF38</f>
        <v>414</v>
      </c>
      <c r="AL33" s="82"/>
      <c r="BL33" s="8"/>
      <c r="BM33" s="8"/>
      <c r="BN33" s="8"/>
      <c r="BO33" s="8"/>
      <c r="BP33" s="8"/>
      <c r="BR33" s="265"/>
      <c r="BS33" s="192">
        <f>IF(BJ29=4,AN29,IF(BJ30=4,AN30,IF(BJ31=4,AN31,IF(BJ32=4,AN32,""))))</f>
        <v>93</v>
      </c>
      <c r="BT33" s="70" t="str">
        <f>IF(BS33="","4. Gruppe H",VLOOKUP(BS33,Teilnehmer,2))</f>
        <v>Arnegger, Nico</v>
      </c>
      <c r="BU33" s="68">
        <f>Finalrunde!V31</f>
        <v>0</v>
      </c>
    </row>
    <row r="34" spans="1:68" ht="18" customHeight="1">
      <c r="A34" s="9">
        <v>2</v>
      </c>
      <c r="B34" s="201">
        <v>92</v>
      </c>
      <c r="C34" s="74" t="str">
        <f>IF(B34="","Setzung Platz 5-8",VLOOKUP(B34,Teilnehmer,2))</f>
        <v>Reis, Dominik</v>
      </c>
      <c r="D34" s="66" t="str">
        <f t="shared" si="21"/>
        <v>SV Waldkirch</v>
      </c>
      <c r="E34" s="212" t="str">
        <f t="shared" si="22"/>
        <v>SB</v>
      </c>
      <c r="F34" s="55">
        <f>K33</f>
        <v>1</v>
      </c>
      <c r="G34" s="47" t="s">
        <v>48</v>
      </c>
      <c r="H34" s="46">
        <f>I33</f>
        <v>3</v>
      </c>
      <c r="I34" s="52"/>
      <c r="J34" s="53"/>
      <c r="K34" s="54"/>
      <c r="L34" s="55">
        <f>IF('Gr. D Satz'!$T$21="",0,'Gr. D Satz'!$T$21)</f>
        <v>3</v>
      </c>
      <c r="M34" s="47" t="s">
        <v>48</v>
      </c>
      <c r="N34" s="46">
        <f>IF('Gr. D Satz'!$V$21="",0,'Gr. D Satz'!$V$21)</f>
        <v>1</v>
      </c>
      <c r="O34" s="55">
        <f>IF('Gr. D Satz'!$T$16="",0,'Gr. D Satz'!$T$16)</f>
        <v>3</v>
      </c>
      <c r="P34" s="47" t="s">
        <v>48</v>
      </c>
      <c r="Q34" s="46">
        <f>IF('Gr. D Satz'!$V$16="",0,'Gr. D Satz'!$V$16)</f>
        <v>1</v>
      </c>
      <c r="R34" s="55">
        <f>IF('Gr. D Satz'!$T$11="",0,'Gr. D Satz'!$T$11)</f>
        <v>3</v>
      </c>
      <c r="S34" s="47" t="s">
        <v>48</v>
      </c>
      <c r="T34" s="46">
        <f>IF('Gr. D Satz'!$V$11="",0,'Gr. D Satz'!$V$11)</f>
        <v>0</v>
      </c>
      <c r="U34" s="55">
        <f>IF('Gr. D Satz'!$T$26="",0,'Gr. D Satz'!$T$26)</f>
        <v>3</v>
      </c>
      <c r="V34" s="47" t="s">
        <v>48</v>
      </c>
      <c r="W34" s="46">
        <f>IF('Gr. D Satz'!$V$26="",0,'Gr. D Satz'!$V$26)</f>
        <v>0</v>
      </c>
      <c r="X34" s="33">
        <f t="shared" si="23"/>
        <v>4</v>
      </c>
      <c r="Y34" s="58" t="s">
        <v>48</v>
      </c>
      <c r="Z34" s="34">
        <f t="shared" si="24"/>
        <v>1</v>
      </c>
      <c r="AA34" s="37">
        <f t="shared" si="25"/>
        <v>13</v>
      </c>
      <c r="AB34" s="38" t="s">
        <v>48</v>
      </c>
      <c r="AC34" s="39">
        <f t="shared" si="26"/>
        <v>5</v>
      </c>
      <c r="AD34" s="203">
        <f>IF('Gr. D Satz'!D34=0,"",IF(AF34=-2000,"",COUNTIF(AG34:AK34,"&lt;0")+1))</f>
        <v>2</v>
      </c>
      <c r="AE34" s="8"/>
      <c r="AF34" s="8">
        <f t="shared" si="27"/>
        <v>308</v>
      </c>
      <c r="AG34" s="1">
        <f>AF34-AF33</f>
        <v>-204</v>
      </c>
      <c r="AH34" s="1">
        <f>AF34-AF35</f>
        <v>614</v>
      </c>
      <c r="AI34" s="1">
        <f>AF34-AF36</f>
        <v>614</v>
      </c>
      <c r="AJ34" s="1">
        <f>AF34-AF37</f>
        <v>614</v>
      </c>
      <c r="AK34" s="1">
        <f>AF34-AF38</f>
        <v>210</v>
      </c>
      <c r="AL34" s="82"/>
      <c r="BL34" s="8"/>
      <c r="BM34" s="1"/>
      <c r="BN34" s="1"/>
      <c r="BO34" s="1"/>
      <c r="BP34" s="1"/>
    </row>
    <row r="35" spans="1:77" ht="18" customHeight="1">
      <c r="A35" s="9">
        <v>3</v>
      </c>
      <c r="B35" s="201">
        <v>93</v>
      </c>
      <c r="C35" s="193" t="str">
        <f>IF(B35="","Auslosung",VLOOKUP(B35,Teilnehmer,2))</f>
        <v>Arnegger, Nico</v>
      </c>
      <c r="D35" s="66" t="str">
        <f t="shared" si="21"/>
        <v>ASV Otterswang</v>
      </c>
      <c r="E35" s="212" t="str">
        <f t="shared" si="22"/>
        <v>WH</v>
      </c>
      <c r="F35" s="55">
        <f>N33</f>
        <v>1</v>
      </c>
      <c r="G35" s="47" t="s">
        <v>48</v>
      </c>
      <c r="H35" s="46">
        <f>L33</f>
        <v>3</v>
      </c>
      <c r="I35" s="55">
        <f>N34</f>
        <v>1</v>
      </c>
      <c r="J35" s="47" t="s">
        <v>48</v>
      </c>
      <c r="K35" s="46">
        <f>L34</f>
        <v>3</v>
      </c>
      <c r="L35" s="43"/>
      <c r="M35" s="44"/>
      <c r="N35" s="45"/>
      <c r="O35" s="55">
        <f>IF('Gr. D Satz'!$T$12="",0,'Gr. D Satz'!$T$12)</f>
        <v>3</v>
      </c>
      <c r="P35" s="47" t="s">
        <v>48</v>
      </c>
      <c r="Q35" s="46">
        <f>IF('Gr. D Satz'!$V$12="",0,'Gr. D Satz'!$V$12)</f>
        <v>2</v>
      </c>
      <c r="R35" s="55">
        <f>IF('Gr. D Satz'!$T$31="",0,'Gr. D Satz'!$T$31)</f>
        <v>2</v>
      </c>
      <c r="S35" s="47" t="s">
        <v>48</v>
      </c>
      <c r="T35" s="46">
        <f>IF('Gr. D Satz'!$V$31="",0,'Gr. D Satz'!$V$31)</f>
        <v>3</v>
      </c>
      <c r="U35" s="55">
        <f>IF('Gr. D Satz'!$T$17="",0,'Gr. D Satz'!$T$17)</f>
        <v>1</v>
      </c>
      <c r="V35" s="47" t="s">
        <v>48</v>
      </c>
      <c r="W35" s="46">
        <f>IF('Gr. D Satz'!$V$17="",0,'Gr. D Satz'!$V$17)</f>
        <v>3</v>
      </c>
      <c r="X35" s="33">
        <f t="shared" si="23"/>
        <v>1</v>
      </c>
      <c r="Y35" s="58" t="s">
        <v>48</v>
      </c>
      <c r="Z35" s="34">
        <f t="shared" si="24"/>
        <v>4</v>
      </c>
      <c r="AA35" s="37">
        <f t="shared" si="25"/>
        <v>8</v>
      </c>
      <c r="AB35" s="38" t="s">
        <v>48</v>
      </c>
      <c r="AC35" s="39">
        <f t="shared" si="26"/>
        <v>14</v>
      </c>
      <c r="AD35" s="203">
        <v>4</v>
      </c>
      <c r="AE35" s="1"/>
      <c r="AF35" s="8">
        <f t="shared" si="27"/>
        <v>-306</v>
      </c>
      <c r="AG35" s="1">
        <f>AF35-AF33</f>
        <v>-818</v>
      </c>
      <c r="AH35" s="1">
        <f>AF35-AF34</f>
        <v>-614</v>
      </c>
      <c r="AI35" s="1">
        <f>AF35-AF36</f>
        <v>0</v>
      </c>
      <c r="AJ35" s="1">
        <f>AF35-AF37</f>
        <v>0</v>
      </c>
      <c r="AK35" s="1">
        <f>AF35-AF38</f>
        <v>-404</v>
      </c>
      <c r="AL35" s="81"/>
      <c r="BL35" s="8"/>
      <c r="BM35" s="1"/>
      <c r="BN35" s="1"/>
      <c r="BO35" s="1"/>
      <c r="BP35" s="1"/>
      <c r="BW35" s="13" t="s">
        <v>28</v>
      </c>
      <c r="BX35" s="71">
        <f>IF(AD6=5,B6,IF(AD7=5,B7,IF(AD8=5,B8,IF(AD9=5,B9,IF(AD10=5,B10,IF(AD11=5,B11,IF(AD12=5,B12,"")))))))</f>
        <v>77</v>
      </c>
      <c r="BY35" s="71" t="str">
        <f>IF(AD6=5,C6,IF(AD7=5,C7,IF(AD8=5,C8,IF(AD9=5,C9,IF(AD10=5,C10,IF(AD11=5,C11,"5. Gruppe A"))))))</f>
        <v>Hackenberg, Simon</v>
      </c>
    </row>
    <row r="36" spans="1:77" ht="18" customHeight="1">
      <c r="A36" s="9">
        <v>4</v>
      </c>
      <c r="B36" s="201">
        <v>94</v>
      </c>
      <c r="C36" s="193" t="str">
        <f>IF(B36="","Auslosung",VLOOKUP(B36,Teilnehmer,2))</f>
        <v>Zinßer, Yannick</v>
      </c>
      <c r="D36" s="66" t="str">
        <f t="shared" si="21"/>
        <v>TSV Lorch</v>
      </c>
      <c r="E36" s="212" t="str">
        <f t="shared" si="22"/>
        <v>WH</v>
      </c>
      <c r="F36" s="55">
        <f>Q33</f>
        <v>0</v>
      </c>
      <c r="G36" s="47" t="s">
        <v>48</v>
      </c>
      <c r="H36" s="46">
        <f>O33</f>
        <v>3</v>
      </c>
      <c r="I36" s="55">
        <f>Q34</f>
        <v>1</v>
      </c>
      <c r="J36" s="47" t="s">
        <v>48</v>
      </c>
      <c r="K36" s="46">
        <f>O34</f>
        <v>3</v>
      </c>
      <c r="L36" s="55">
        <f>Q35</f>
        <v>2</v>
      </c>
      <c r="M36" s="47" t="s">
        <v>48</v>
      </c>
      <c r="N36" s="46">
        <f>O35</f>
        <v>3</v>
      </c>
      <c r="O36" s="43"/>
      <c r="P36" s="44"/>
      <c r="Q36" s="45"/>
      <c r="R36" s="55">
        <f>IF('Gr. D Satz'!$T$27="",0,'Gr. D Satz'!$T$27)</f>
        <v>3</v>
      </c>
      <c r="S36" s="47" t="s">
        <v>48</v>
      </c>
      <c r="T36" s="46">
        <f>IF('Gr. D Satz'!$V$27="",0,'Gr. D Satz'!$V$27)</f>
        <v>2</v>
      </c>
      <c r="U36" s="55">
        <f>IF('Gr. D Satz'!$T$32="",0,'Gr. D Satz'!$T$32)</f>
        <v>2</v>
      </c>
      <c r="V36" s="47" t="s">
        <v>48</v>
      </c>
      <c r="W36" s="46">
        <f>IF('Gr. D Satz'!$V$32="",0,'Gr. D Satz'!$V$32)</f>
        <v>3</v>
      </c>
      <c r="X36" s="33">
        <f t="shared" si="23"/>
        <v>1</v>
      </c>
      <c r="Y36" s="58" t="s">
        <v>48</v>
      </c>
      <c r="Z36" s="34">
        <f t="shared" si="24"/>
        <v>4</v>
      </c>
      <c r="AA36" s="37">
        <f t="shared" si="25"/>
        <v>8</v>
      </c>
      <c r="AB36" s="38" t="s">
        <v>48</v>
      </c>
      <c r="AC36" s="39">
        <f t="shared" si="26"/>
        <v>14</v>
      </c>
      <c r="AD36" s="203">
        <v>6</v>
      </c>
      <c r="AE36" s="1"/>
      <c r="AF36" s="8">
        <f t="shared" si="27"/>
        <v>-306</v>
      </c>
      <c r="AG36" s="1">
        <f>AF36-AF33</f>
        <v>-818</v>
      </c>
      <c r="AH36" s="1">
        <f>AF36-AF34</f>
        <v>-614</v>
      </c>
      <c r="AI36" s="1">
        <f>AF36-AF35</f>
        <v>0</v>
      </c>
      <c r="AJ36" s="1">
        <f>AF36-AF37</f>
        <v>0</v>
      </c>
      <c r="AK36" s="1">
        <f>AF36-AF38</f>
        <v>-404</v>
      </c>
      <c r="AL36" s="81"/>
      <c r="BL36" s="8"/>
      <c r="BM36" s="1"/>
      <c r="BN36" s="1"/>
      <c r="BO36" s="1"/>
      <c r="BP36" s="1"/>
      <c r="BW36" s="13"/>
      <c r="BX36" s="71">
        <f>IF(AD15=5,B15,IF(AD16=5,B16,IF(AD17=5,B17,IF(AD18=5,B18,IF(AD19=5,B19,IF(AD20=5,B20,IF(AD21=5,B21,"")))))))</f>
        <v>83</v>
      </c>
      <c r="BY36" s="71" t="str">
        <f>IF(AD15=5,C15,IF(AD16=5,C16,IF(AD17=5,C17,IF(AD18=5,C18,IF(AD19=5,C19,IF(AD20=5,C20,"5. Gruppe B"))))))</f>
        <v>Drauz, Simon</v>
      </c>
    </row>
    <row r="37" spans="1:77" ht="18" customHeight="1">
      <c r="A37" s="9">
        <v>5</v>
      </c>
      <c r="B37" s="201">
        <v>95</v>
      </c>
      <c r="C37" s="193" t="str">
        <f>IF(B37="","Auslosung",VLOOKUP(B37,Teilnehmer,2))</f>
        <v>Molzer, Leon</v>
      </c>
      <c r="D37" s="66" t="str">
        <f t="shared" si="21"/>
        <v>TTG Neckarbischofsheim</v>
      </c>
      <c r="E37" s="212" t="str">
        <f t="shared" si="22"/>
        <v>BD</v>
      </c>
      <c r="F37" s="55">
        <f>T33</f>
        <v>1</v>
      </c>
      <c r="G37" s="47" t="s">
        <v>48</v>
      </c>
      <c r="H37" s="46">
        <f>R33</f>
        <v>3</v>
      </c>
      <c r="I37" s="55">
        <f>T34</f>
        <v>0</v>
      </c>
      <c r="J37" s="47" t="s">
        <v>48</v>
      </c>
      <c r="K37" s="46">
        <f>R34</f>
        <v>3</v>
      </c>
      <c r="L37" s="55">
        <f>T35</f>
        <v>3</v>
      </c>
      <c r="M37" s="47" t="s">
        <v>48</v>
      </c>
      <c r="N37" s="46">
        <f>R35</f>
        <v>2</v>
      </c>
      <c r="O37" s="55">
        <f>T36</f>
        <v>2</v>
      </c>
      <c r="P37" s="47" t="s">
        <v>48</v>
      </c>
      <c r="Q37" s="46">
        <f>R36</f>
        <v>3</v>
      </c>
      <c r="R37" s="43"/>
      <c r="S37" s="44"/>
      <c r="T37" s="45"/>
      <c r="U37" s="55">
        <f>IF('Gr. D Satz'!$T$22="",0,'Gr. D Satz'!$T$22)</f>
        <v>2</v>
      </c>
      <c r="V37" s="47" t="s">
        <v>48</v>
      </c>
      <c r="W37" s="46">
        <f>IF('Gr. D Satz'!$V$22="",0,'Gr. D Satz'!$V$22)</f>
        <v>3</v>
      </c>
      <c r="X37" s="33">
        <f t="shared" si="23"/>
        <v>1</v>
      </c>
      <c r="Y37" s="58" t="s">
        <v>48</v>
      </c>
      <c r="Z37" s="34">
        <f t="shared" si="24"/>
        <v>4</v>
      </c>
      <c r="AA37" s="37">
        <f t="shared" si="25"/>
        <v>8</v>
      </c>
      <c r="AB37" s="38" t="s">
        <v>48</v>
      </c>
      <c r="AC37" s="39">
        <f t="shared" si="26"/>
        <v>14</v>
      </c>
      <c r="AD37" s="203">
        <v>5</v>
      </c>
      <c r="AE37" s="1"/>
      <c r="AF37" s="8">
        <f t="shared" si="27"/>
        <v>-306</v>
      </c>
      <c r="AG37" s="1">
        <f>AF37-AF33</f>
        <v>-818</v>
      </c>
      <c r="AH37" s="1">
        <f>AF37-AF34</f>
        <v>-614</v>
      </c>
      <c r="AI37" s="1">
        <f>AF37-AF35</f>
        <v>0</v>
      </c>
      <c r="AJ37" s="1">
        <f>AF37-AF36</f>
        <v>0</v>
      </c>
      <c r="AK37" s="1">
        <f>AF37-AF38</f>
        <v>-404</v>
      </c>
      <c r="AL37" s="82"/>
      <c r="BL37" s="8"/>
      <c r="BM37" s="1"/>
      <c r="BN37" s="1"/>
      <c r="BO37" s="1"/>
      <c r="BP37" s="1"/>
      <c r="BW37" s="13"/>
      <c r="BX37" s="71">
        <f>IF(AD24=5,B24,IF(AD25=5,B25,IF(AD26=5,B26,IF(AD27=5,B27,IF(AD28=5,B28,IF(AD29=5,B29,IF(AD30=5,B30,"")))))))</f>
        <v>89</v>
      </c>
      <c r="BY37" s="71" t="str">
        <f>IF(AD24=5,C24,IF(AD25=5,C25,IF(AD26=5,C26,IF(AD27=5,C27,IF(AD28=5,C28,IF(AD29=5,C29,"5. Gruppe C"))))))</f>
        <v>Heß, Alexander</v>
      </c>
    </row>
    <row r="38" spans="1:77" ht="18" customHeight="1" thickBot="1">
      <c r="A38" s="10">
        <v>6</v>
      </c>
      <c r="B38" s="202">
        <v>96</v>
      </c>
      <c r="C38" s="194" t="str">
        <f>IF(B38="","Auslosung",VLOOKUP(B38,Teilnehmer,2))</f>
        <v>Raake, Len</v>
      </c>
      <c r="D38" s="65" t="str">
        <f t="shared" si="21"/>
        <v>TTC Beuren</v>
      </c>
      <c r="E38" s="213" t="str">
        <f t="shared" si="22"/>
        <v>SB</v>
      </c>
      <c r="F38" s="56">
        <f>W33</f>
        <v>0</v>
      </c>
      <c r="G38" s="57" t="s">
        <v>48</v>
      </c>
      <c r="H38" s="48">
        <f>U33</f>
        <v>3</v>
      </c>
      <c r="I38" s="56">
        <f>W34</f>
        <v>0</v>
      </c>
      <c r="J38" s="57" t="s">
        <v>48</v>
      </c>
      <c r="K38" s="48">
        <f>U34</f>
        <v>3</v>
      </c>
      <c r="L38" s="56">
        <f>W35</f>
        <v>3</v>
      </c>
      <c r="M38" s="57" t="s">
        <v>48</v>
      </c>
      <c r="N38" s="48">
        <f>U35</f>
        <v>1</v>
      </c>
      <c r="O38" s="56">
        <f>W36</f>
        <v>3</v>
      </c>
      <c r="P38" s="57" t="s">
        <v>48</v>
      </c>
      <c r="Q38" s="48">
        <f>U36</f>
        <v>2</v>
      </c>
      <c r="R38" s="56">
        <f>W37</f>
        <v>3</v>
      </c>
      <c r="S38" s="57" t="s">
        <v>48</v>
      </c>
      <c r="T38" s="48">
        <f>U37</f>
        <v>2</v>
      </c>
      <c r="U38" s="49"/>
      <c r="V38" s="50"/>
      <c r="W38" s="51"/>
      <c r="X38" s="35">
        <f t="shared" si="23"/>
        <v>3</v>
      </c>
      <c r="Y38" s="59" t="s">
        <v>48</v>
      </c>
      <c r="Z38" s="36">
        <f t="shared" si="24"/>
        <v>2</v>
      </c>
      <c r="AA38" s="40">
        <f t="shared" si="25"/>
        <v>9</v>
      </c>
      <c r="AB38" s="41" t="s">
        <v>48</v>
      </c>
      <c r="AC38" s="42">
        <f t="shared" si="26"/>
        <v>11</v>
      </c>
      <c r="AD38" s="204">
        <f>IF('Gr. D Satz'!D34=0,"",IF(AF38=-2000,"",COUNTIF(AG38:AK38,"&lt;0")+1))</f>
        <v>3</v>
      </c>
      <c r="AE38" s="1"/>
      <c r="AF38" s="8">
        <f t="shared" si="27"/>
        <v>98</v>
      </c>
      <c r="AG38" s="1">
        <f>AF38-AF33</f>
        <v>-414</v>
      </c>
      <c r="AH38" s="1">
        <f>AF38-AF34</f>
        <v>-210</v>
      </c>
      <c r="AI38" s="1">
        <f>AF38-AF35</f>
        <v>404</v>
      </c>
      <c r="AJ38" s="1">
        <f>AF38-AF36</f>
        <v>404</v>
      </c>
      <c r="AK38" s="1">
        <f>AF38-AF37</f>
        <v>404</v>
      </c>
      <c r="AL38" s="82"/>
      <c r="BL38" s="8"/>
      <c r="BM38" s="1"/>
      <c r="BN38" s="1"/>
      <c r="BO38" s="1"/>
      <c r="BP38" s="1"/>
      <c r="BW38" s="13"/>
      <c r="BX38" s="71">
        <f>IF(AD33=5,B33,IF(AD34=5,B34,IF(AD35=5,B35,IF(AD36=5,B36,IF(AD37=5,B37,IF(AD38=5,B38,IF(AD39=5,B39,"")))))))</f>
        <v>95</v>
      </c>
      <c r="BY38" s="71" t="str">
        <f>IF(AD33=5,C33,IF(AD34=5,C34,IF(AD35=5,C35,IF(AD36=5,C36,IF(AD37=5,C37,IF(AD38=5,C38,"5. Gruppe D"))))))</f>
        <v>Molzer, Leon</v>
      </c>
    </row>
    <row r="39" spans="31:68" ht="18" customHeight="1">
      <c r="AE39" s="1"/>
      <c r="AF39" s="8"/>
      <c r="AG39" s="8"/>
      <c r="AH39" s="8"/>
      <c r="AI39" s="8"/>
      <c r="AJ39" s="8"/>
      <c r="AK39" s="8"/>
      <c r="AL39" s="81"/>
      <c r="BL39" s="8"/>
      <c r="BM39" s="8"/>
      <c r="BN39" s="8"/>
      <c r="BO39" s="8"/>
      <c r="BP39" s="8"/>
    </row>
    <row r="40" spans="31:77" ht="18" customHeight="1">
      <c r="AE40" s="8"/>
      <c r="AF40" s="8"/>
      <c r="AG40" s="8"/>
      <c r="AH40" s="8"/>
      <c r="AI40" s="8"/>
      <c r="AJ40" s="8"/>
      <c r="AK40" s="8"/>
      <c r="BL40" s="8"/>
      <c r="BM40" s="8"/>
      <c r="BN40" s="8"/>
      <c r="BO40" s="8"/>
      <c r="BP40" s="8"/>
      <c r="BW40" s="13" t="s">
        <v>29</v>
      </c>
      <c r="BX40" s="71">
        <f>IF(AD6=6,B6,IF(AD7=6,B7,IF(AD8=6,B8,IF(AD9=6,B9,IF(AD10=6,B10,IF(AD11=6,B11,IF(AD12=6,B12,"")))))))</f>
        <v>75</v>
      </c>
      <c r="BY40" s="71" t="str">
        <f>IF(AD6=6,C6,IF(AD7=6,C7,IF(AD8=6,C8,IF(AD9=6,C9,IF(AD10=6,C10,IF(AD11=6,C11,"6. Gruppe A"))))))</f>
        <v>Adam, Jonas</v>
      </c>
    </row>
    <row r="41" spans="2:77" ht="18" customHeight="1">
      <c r="B41" s="15" t="s">
        <v>146</v>
      </c>
      <c r="AE41" s="1"/>
      <c r="AF41" s="1"/>
      <c r="AG41" s="1"/>
      <c r="AH41" s="1"/>
      <c r="AI41" s="1"/>
      <c r="AJ41" s="1"/>
      <c r="AK41" s="1"/>
      <c r="BL41" s="1"/>
      <c r="BM41" s="1"/>
      <c r="BN41" s="1"/>
      <c r="BO41" s="1"/>
      <c r="BP41" s="1"/>
      <c r="BW41" s="13"/>
      <c r="BX41" s="71">
        <f>IF(AD15=6,B15,IF(AD16=6,B16,IF(AD17=6,B17,IF(AD18=6,B18,IF(AD19=6,B19,IF(AD20=6,B20,IF(AD21=6,B21,"")))))))</f>
        <v>84</v>
      </c>
      <c r="BY41" s="71" t="str">
        <f>IF(AD15=6,C15,IF(AD16=6,C16,IF(AD17=6,C17,IF(AD18=6,C18,IF(AD19=6,C19,IF(AD20=6,C20,"6. Gruppe B"))))))</f>
        <v>Hosenthien, Vincenzo</v>
      </c>
    </row>
    <row r="42" spans="31:77" ht="18" customHeight="1">
      <c r="AE42" s="1"/>
      <c r="AF42" s="1"/>
      <c r="AG42" s="1"/>
      <c r="AH42" s="1"/>
      <c r="AI42" s="1"/>
      <c r="AJ42" s="1"/>
      <c r="AK42" s="1"/>
      <c r="BL42" s="1"/>
      <c r="BM42" s="1"/>
      <c r="BN42" s="1"/>
      <c r="BO42" s="1"/>
      <c r="BP42" s="1"/>
      <c r="BW42" s="13"/>
      <c r="BX42" s="71">
        <f>IF(AD24=6,B24,IF(AD25=6,B25,IF(AD26=6,B26,IF(AD27=6,B27,IF(AD28=6,B28,IF(AD29=6,B29,IF(AD30=6,B30,"")))))))</f>
        <v>87</v>
      </c>
      <c r="BY42" s="71" t="str">
        <f>IF(AD24=6,C24,IF(AD25=6,C25,IF(AD26=6,C26,IF(AD27=6,C27,IF(AD28=6,C28,IF(AD29=6,C29,"6. Gruppe C"))))))</f>
        <v>Bronner, Rouven</v>
      </c>
    </row>
    <row r="43" spans="2:77" ht="18" customHeight="1">
      <c r="B43" s="15" t="s">
        <v>54</v>
      </c>
      <c r="AE43" s="1"/>
      <c r="AF43" s="1"/>
      <c r="AG43" s="1"/>
      <c r="AH43" s="1"/>
      <c r="AI43" s="1"/>
      <c r="AJ43" s="1"/>
      <c r="AK43" s="1"/>
      <c r="BL43" s="1"/>
      <c r="BM43" s="1"/>
      <c r="BN43" s="1"/>
      <c r="BO43" s="1"/>
      <c r="BP43" s="1"/>
      <c r="BW43" s="13"/>
      <c r="BX43" s="71">
        <f>IF(AD33=6,B33,IF(AD34=6,B34,IF(AD35=6,B35,IF(AD36=6,B36,IF(AD37=6,B37,IF(AD38=6,B38,IF(AD39=6,B39,"")))))))</f>
        <v>94</v>
      </c>
      <c r="BY43" s="71" t="str">
        <f>IF(AD33=6,C33,IF(AD34=6,C34,IF(AD35=6,C35,IF(AD36=6,C36,IF(AD37=6,C37,IF(AD38=6,C38,"6. Gruppe D"))))))</f>
        <v>Zinßer, Yannick</v>
      </c>
    </row>
    <row r="44" spans="2:68" ht="18" customHeight="1">
      <c r="B44" s="211" t="s">
        <v>162</v>
      </c>
      <c r="AE44" s="1"/>
      <c r="AF44" s="1"/>
      <c r="AG44" s="1"/>
      <c r="AH44" s="1"/>
      <c r="AI44" s="1"/>
      <c r="AJ44" s="1"/>
      <c r="AK44" s="1"/>
      <c r="BL44" s="1"/>
      <c r="BM44" s="1"/>
      <c r="BN44" s="1"/>
      <c r="BO44" s="1"/>
      <c r="BP44" s="1"/>
    </row>
    <row r="45" spans="2:68" ht="18" customHeight="1">
      <c r="B45" s="211" t="s">
        <v>163</v>
      </c>
      <c r="AE45" s="8"/>
      <c r="AF45" s="8"/>
      <c r="AG45" s="8"/>
      <c r="AH45" s="8"/>
      <c r="AI45" s="8"/>
      <c r="AJ45" s="8"/>
      <c r="AK45" s="8"/>
      <c r="BL45" s="8"/>
      <c r="BM45" s="8"/>
      <c r="BN45" s="8"/>
      <c r="BO45" s="8"/>
      <c r="BP45" s="8"/>
    </row>
    <row r="46" spans="2:68" ht="18" customHeight="1">
      <c r="B46" s="211" t="s">
        <v>55</v>
      </c>
      <c r="AE46" s="1"/>
      <c r="AF46" s="1"/>
      <c r="AG46" s="1"/>
      <c r="AH46" s="1"/>
      <c r="AI46" s="1"/>
      <c r="AJ46" s="1"/>
      <c r="AK46" s="1"/>
      <c r="BL46" s="1"/>
      <c r="BM46" s="1"/>
      <c r="BN46" s="1"/>
      <c r="BO46" s="1"/>
      <c r="BP46" s="1"/>
    </row>
    <row r="47" spans="31:68" ht="18" customHeight="1">
      <c r="AE47" s="1"/>
      <c r="AF47" s="1"/>
      <c r="AG47" s="1"/>
      <c r="AH47" s="1"/>
      <c r="AI47" s="1"/>
      <c r="AJ47" s="1"/>
      <c r="AK47" s="1"/>
      <c r="BL47" s="1"/>
      <c r="BM47" s="1"/>
      <c r="BN47" s="1"/>
      <c r="BO47" s="1"/>
      <c r="BP47" s="1"/>
    </row>
    <row r="48" spans="31:68" ht="18" customHeight="1">
      <c r="AE48" s="1"/>
      <c r="AF48" s="1"/>
      <c r="AG48" s="1"/>
      <c r="AH48" s="1"/>
      <c r="AI48" s="1"/>
      <c r="AJ48" s="1"/>
      <c r="AK48" s="1"/>
      <c r="BL48" s="1"/>
      <c r="BM48" s="1"/>
      <c r="BN48" s="1"/>
      <c r="BO48" s="1"/>
      <c r="BP48" s="1"/>
    </row>
    <row r="49" spans="31:68" ht="18" customHeight="1">
      <c r="AE49" s="1"/>
      <c r="AF49" s="1"/>
      <c r="AG49" s="1"/>
      <c r="AH49" s="1"/>
      <c r="AI49" s="1"/>
      <c r="AJ49" s="1"/>
      <c r="AK49" s="1"/>
      <c r="BL49" s="1"/>
      <c r="BM49" s="1"/>
      <c r="BN49" s="1"/>
      <c r="BO49" s="1"/>
      <c r="BP49" s="1"/>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sheetData>
  <sheetProtection formatColumns="0" selectLockedCells="1"/>
  <mergeCells count="78">
    <mergeCell ref="BR9:BR11"/>
    <mergeCell ref="BQ1:BY1"/>
    <mergeCell ref="BR16:BR18"/>
    <mergeCell ref="BT17:BU17"/>
    <mergeCell ref="BT7:BU7"/>
    <mergeCell ref="BW4:BY4"/>
    <mergeCell ref="BR4:BT4"/>
    <mergeCell ref="BR6:BR8"/>
    <mergeCell ref="BT10:BU10"/>
    <mergeCell ref="BT14:BU14"/>
    <mergeCell ref="AR13:AT13"/>
    <mergeCell ref="AU13:AW13"/>
    <mergeCell ref="BR28:BR30"/>
    <mergeCell ref="AR21:AT21"/>
    <mergeCell ref="AU21:AW21"/>
    <mergeCell ref="BG21:BI21"/>
    <mergeCell ref="BG13:BI13"/>
    <mergeCell ref="AU28:AW28"/>
    <mergeCell ref="AX28:AZ28"/>
    <mergeCell ref="BA28:BC28"/>
    <mergeCell ref="AA32:AC32"/>
    <mergeCell ref="AR28:AT28"/>
    <mergeCell ref="BR31:BR33"/>
    <mergeCell ref="BT32:BU32"/>
    <mergeCell ref="BG28:BI28"/>
    <mergeCell ref="BT29:BU29"/>
    <mergeCell ref="BT22:BU22"/>
    <mergeCell ref="BD28:BF28"/>
    <mergeCell ref="BR21:BR23"/>
    <mergeCell ref="AX13:AZ13"/>
    <mergeCell ref="BA13:BC13"/>
    <mergeCell ref="BD13:BF13"/>
    <mergeCell ref="BD21:BF21"/>
    <mergeCell ref="BR13:BR15"/>
    <mergeCell ref="BT25:BU25"/>
    <mergeCell ref="BR24:BR26"/>
    <mergeCell ref="F14:H14"/>
    <mergeCell ref="I14:K14"/>
    <mergeCell ref="BA21:BC21"/>
    <mergeCell ref="AX21:AZ21"/>
    <mergeCell ref="U14:W14"/>
    <mergeCell ref="R14:T14"/>
    <mergeCell ref="F32:H32"/>
    <mergeCell ref="I32:K32"/>
    <mergeCell ref="F23:H23"/>
    <mergeCell ref="I23:K23"/>
    <mergeCell ref="AA23:AC23"/>
    <mergeCell ref="L5:N5"/>
    <mergeCell ref="U5:W5"/>
    <mergeCell ref="X14:Z14"/>
    <mergeCell ref="AA14:AC14"/>
    <mergeCell ref="L23:N23"/>
    <mergeCell ref="O23:Q23"/>
    <mergeCell ref="D3:H3"/>
    <mergeCell ref="I3:AD3"/>
    <mergeCell ref="I5:K5"/>
    <mergeCell ref="F5:H5"/>
    <mergeCell ref="X5:Z5"/>
    <mergeCell ref="R5:T5"/>
    <mergeCell ref="U23:W23"/>
    <mergeCell ref="X23:Z23"/>
    <mergeCell ref="R32:T32"/>
    <mergeCell ref="L32:N32"/>
    <mergeCell ref="O32:Q32"/>
    <mergeCell ref="O5:Q5"/>
    <mergeCell ref="L14:N14"/>
    <mergeCell ref="O14:Q14"/>
    <mergeCell ref="R23:T23"/>
    <mergeCell ref="U32:W32"/>
    <mergeCell ref="AN4:BJ4"/>
    <mergeCell ref="AR6:AT6"/>
    <mergeCell ref="AU6:AW6"/>
    <mergeCell ref="AA5:AC5"/>
    <mergeCell ref="BG6:BI6"/>
    <mergeCell ref="AX6:AZ6"/>
    <mergeCell ref="BA6:BC6"/>
    <mergeCell ref="BD6:BF6"/>
    <mergeCell ref="X32:Z32"/>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r:id="rId1"/>
  <rowBreaks count="1" manualBreakCount="1">
    <brk id="39"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1">
      <selection activeCell="N30" sqref="N30"/>
    </sheetView>
  </sheetViews>
  <sheetFormatPr defaultColWidth="11.421875" defaultRowHeight="12.75"/>
  <cols>
    <col min="1" max="1" width="7.8515625" style="0" bestFit="1" customWidth="1"/>
    <col min="2" max="2" width="17.7109375" style="0" bestFit="1" customWidth="1"/>
    <col min="3" max="3" width="1.57421875" style="0" bestFit="1" customWidth="1"/>
    <col min="4" max="4" width="18.140625" style="0" bestFit="1" customWidth="1"/>
    <col min="5" max="5" width="3.00390625" style="0" bestFit="1" customWidth="1"/>
    <col min="6" max="6" width="1.421875" style="0" bestFit="1" customWidth="1"/>
    <col min="7" max="7" width="3.00390625" style="0" bestFit="1" customWidth="1"/>
    <col min="8" max="8" width="3.00390625" style="0" customWidth="1"/>
    <col min="9" max="9" width="1.421875" style="0" bestFit="1" customWidth="1"/>
    <col min="10" max="11" width="3.00390625" style="0" customWidth="1"/>
    <col min="12" max="12" width="1.421875" style="0" bestFit="1" customWidth="1"/>
    <col min="13" max="13" width="3.00390625" style="0" customWidth="1"/>
    <col min="14" max="14" width="3.00390625" style="0" bestFit="1" customWidth="1"/>
    <col min="15" max="15" width="1.421875" style="0" bestFit="1" customWidth="1"/>
    <col min="16" max="17" width="3.00390625" style="0" bestFit="1" customWidth="1"/>
    <col min="18" max="18" width="1.421875" style="0" bestFit="1" customWidth="1"/>
    <col min="19" max="19" width="3.00390625" style="0" bestFit="1" customWidth="1"/>
    <col min="20" max="20" width="3.28125" style="0" customWidth="1"/>
    <col min="21" max="21" width="1.421875" style="0" customWidth="1"/>
    <col min="22" max="22" width="3.28125" style="0" customWidth="1"/>
    <col min="23" max="23" width="2.7109375" style="0" customWidth="1"/>
  </cols>
  <sheetData>
    <row r="1" spans="1:22" ht="15.75">
      <c r="A1" s="269" t="str">
        <f>Datenblatt!A1</f>
        <v>BaWü JG-RLT Top24</v>
      </c>
      <c r="B1" s="270"/>
      <c r="C1" s="270"/>
      <c r="D1" s="270"/>
      <c r="E1" s="270"/>
      <c r="F1" s="270"/>
      <c r="G1" s="270"/>
      <c r="H1" s="270"/>
      <c r="I1" s="270"/>
      <c r="J1" s="270"/>
      <c r="K1" s="270"/>
      <c r="L1" s="270"/>
      <c r="M1" s="270"/>
      <c r="N1" s="270"/>
      <c r="O1" s="270"/>
      <c r="P1" s="270"/>
      <c r="Q1" s="270"/>
      <c r="R1" s="270"/>
      <c r="S1" s="270"/>
      <c r="T1" s="270"/>
      <c r="U1" s="270"/>
      <c r="V1" s="271"/>
    </row>
    <row r="2" spans="1:22" ht="15">
      <c r="A2" s="272" t="str">
        <f>Datenblatt!A2</f>
        <v>14.05.2011 - Offenburg / SbTTV</v>
      </c>
      <c r="B2" s="273"/>
      <c r="C2" s="273"/>
      <c r="D2" s="273"/>
      <c r="E2" s="273"/>
      <c r="F2" s="273"/>
      <c r="G2" s="273"/>
      <c r="H2" s="273"/>
      <c r="I2" s="273"/>
      <c r="J2" s="273"/>
      <c r="K2" s="273"/>
      <c r="L2" s="273"/>
      <c r="M2" s="273"/>
      <c r="N2" s="273"/>
      <c r="O2" s="273"/>
      <c r="P2" s="273"/>
      <c r="Q2" s="273"/>
      <c r="R2" s="273"/>
      <c r="S2" s="273"/>
      <c r="T2" s="273"/>
      <c r="U2" s="273"/>
      <c r="V2" s="274"/>
    </row>
    <row r="4" spans="1:22" ht="15">
      <c r="A4" s="95" t="s">
        <v>62</v>
      </c>
      <c r="B4" s="96"/>
      <c r="C4" s="275" t="str">
        <f>Raster!D3</f>
        <v>Jungen U12</v>
      </c>
      <c r="D4" s="270"/>
      <c r="E4" s="270"/>
      <c r="F4" s="270"/>
      <c r="G4" s="270"/>
      <c r="H4" s="270"/>
      <c r="I4" s="270"/>
      <c r="J4" s="270"/>
      <c r="K4" s="270"/>
      <c r="L4" s="270"/>
      <c r="M4" s="270"/>
      <c r="N4" s="270"/>
      <c r="O4" s="270"/>
      <c r="P4" s="270"/>
      <c r="Q4" s="270"/>
      <c r="R4" s="270"/>
      <c r="S4" s="270"/>
      <c r="T4" s="270"/>
      <c r="U4" s="270"/>
      <c r="V4" s="271"/>
    </row>
    <row r="5" spans="1:22" ht="15">
      <c r="A5" s="97" t="s">
        <v>63</v>
      </c>
      <c r="B5" s="98"/>
      <c r="C5" s="276" t="str">
        <f>Raster!C5</f>
        <v>Gruppe A</v>
      </c>
      <c r="D5" s="273"/>
      <c r="E5" s="273"/>
      <c r="F5" s="273"/>
      <c r="G5" s="273"/>
      <c r="H5" s="273"/>
      <c r="I5" s="273"/>
      <c r="J5" s="273"/>
      <c r="K5" s="273"/>
      <c r="L5" s="273"/>
      <c r="M5" s="273"/>
      <c r="N5" s="273"/>
      <c r="O5" s="273"/>
      <c r="P5" s="273"/>
      <c r="Q5" s="273"/>
      <c r="R5" s="273"/>
      <c r="S5" s="273"/>
      <c r="T5" s="273"/>
      <c r="U5" s="273"/>
      <c r="V5" s="274"/>
    </row>
    <row r="7" spans="1:22" ht="18">
      <c r="A7" s="279" t="s">
        <v>64</v>
      </c>
      <c r="B7" s="279"/>
      <c r="C7" s="279"/>
      <c r="D7" s="279"/>
      <c r="E7" s="279"/>
      <c r="F7" s="279"/>
      <c r="G7" s="279"/>
      <c r="H7" s="279"/>
      <c r="I7" s="279"/>
      <c r="J7" s="279"/>
      <c r="K7" s="279"/>
      <c r="L7" s="279"/>
      <c r="M7" s="279"/>
      <c r="N7" s="279"/>
      <c r="O7" s="279"/>
      <c r="P7" s="279"/>
      <c r="Q7" s="279"/>
      <c r="R7" s="279"/>
      <c r="S7" s="279"/>
      <c r="T7" s="279"/>
      <c r="U7" s="279"/>
      <c r="V7" s="279"/>
    </row>
    <row r="8" ht="13.5" thickBot="1"/>
    <row r="9" spans="1:22" ht="12.75">
      <c r="A9" s="99" t="s">
        <v>65</v>
      </c>
      <c r="B9" s="100"/>
      <c r="C9" s="101"/>
      <c r="D9" s="102"/>
      <c r="E9" s="277" t="s">
        <v>66</v>
      </c>
      <c r="F9" s="278"/>
      <c r="G9" s="278"/>
      <c r="H9" s="277" t="s">
        <v>67</v>
      </c>
      <c r="I9" s="278"/>
      <c r="J9" s="278"/>
      <c r="K9" s="277" t="s">
        <v>68</v>
      </c>
      <c r="L9" s="278"/>
      <c r="M9" s="278"/>
      <c r="N9" s="277" t="s">
        <v>69</v>
      </c>
      <c r="O9" s="278"/>
      <c r="P9" s="278"/>
      <c r="Q9" s="277" t="s">
        <v>70</v>
      </c>
      <c r="R9" s="278"/>
      <c r="S9" s="278"/>
      <c r="T9" s="77"/>
      <c r="U9" s="103"/>
      <c r="V9" s="104"/>
    </row>
    <row r="10" spans="1:23" ht="12.75">
      <c r="A10" s="196" t="s">
        <v>147</v>
      </c>
      <c r="B10" s="106" t="str">
        <f>Raster!$C$6</f>
        <v>Eise, Tom</v>
      </c>
      <c r="C10" s="206" t="s">
        <v>71</v>
      </c>
      <c r="D10" s="107" t="str">
        <f>Raster!$C$11</f>
        <v>Leupolz, Maximilian</v>
      </c>
      <c r="E10" s="108">
        <v>11</v>
      </c>
      <c r="F10" s="109" t="str">
        <f>IF(G10="","",IF(AND(E10&lt;11,G10&lt;11),"F",":"))</f>
        <v>:</v>
      </c>
      <c r="G10" s="110">
        <v>1</v>
      </c>
      <c r="H10" s="111">
        <v>11</v>
      </c>
      <c r="I10" s="109" t="str">
        <f>IF(J10="","",IF(AND(H10&lt;11,J10&lt;11),"F",":"))</f>
        <v>:</v>
      </c>
      <c r="J10" s="110">
        <v>3</v>
      </c>
      <c r="K10" s="111">
        <v>11</v>
      </c>
      <c r="L10" s="109" t="str">
        <f>IF(M10="","",IF(AND(K10&lt;11,M10&lt;11),"F",":"))</f>
        <v>:</v>
      </c>
      <c r="M10" s="110">
        <v>0</v>
      </c>
      <c r="N10" s="111"/>
      <c r="O10" s="109">
        <f>IF(P10="","",IF(AND(N10&lt;11,P10&lt;11),"F",":"))</f>
      </c>
      <c r="P10" s="110"/>
      <c r="Q10" s="111"/>
      <c r="R10" s="109">
        <f>IF(S10="","",IF(AND(Q10&lt;11,S10&lt;11),"F",":"))</f>
      </c>
      <c r="S10" s="110"/>
      <c r="T10" s="112">
        <f>IF(E10="","",IF(E10&gt;G10,1,0)+IF(H10&gt;J10,1,0)+IF(K10&gt;M10,1,0)+IF(N10&gt;P10,1,0)+IF(Q10&gt;S10,1,0))</f>
        <v>3</v>
      </c>
      <c r="U10" s="109" t="str">
        <f>IF(V10&lt;&gt;"",":","")</f>
        <v>:</v>
      </c>
      <c r="V10" s="113">
        <f>IF(G10="","",IF(G10&gt;E10,1,0)+IF(J10&gt;H10,1,0)+IF(M10&gt;K10,1,0)+IF(P10&gt;N10,1,0)+IF(S10&gt;Q10,1,0))</f>
        <v>0</v>
      </c>
      <c r="W10" s="114">
        <f>IF(E10="",0,IF(AND(T10&gt;0,T10=V10),1,0))</f>
        <v>0</v>
      </c>
    </row>
    <row r="11" spans="1:23" ht="12.75">
      <c r="A11" s="196" t="s">
        <v>149</v>
      </c>
      <c r="B11" s="106" t="str">
        <f>Raster!$C$7</f>
        <v>Siebel, Dominic</v>
      </c>
      <c r="C11" s="206" t="s">
        <v>71</v>
      </c>
      <c r="D11" s="107" t="str">
        <f>Raster!$C$10</f>
        <v>Hackenberg, Simon</v>
      </c>
      <c r="E11" s="108">
        <v>11</v>
      </c>
      <c r="F11" s="109" t="str">
        <f>IF(G11="","",IF(AND(E11&lt;11,G11&lt;11),"F",":"))</f>
        <v>:</v>
      </c>
      <c r="G11" s="110">
        <v>5</v>
      </c>
      <c r="H11" s="111">
        <v>11</v>
      </c>
      <c r="I11" s="109" t="str">
        <f>IF(J11="","",IF(AND(H11&lt;11,J11&lt;11),"F",":"))</f>
        <v>:</v>
      </c>
      <c r="J11" s="110">
        <v>5</v>
      </c>
      <c r="K11" s="111">
        <v>15</v>
      </c>
      <c r="L11" s="109" t="str">
        <f>IF(M11="","",IF(AND(K11&lt;11,M11&lt;11),"F",":"))</f>
        <v>:</v>
      </c>
      <c r="M11" s="110">
        <v>13</v>
      </c>
      <c r="N11" s="111"/>
      <c r="O11" s="109">
        <f>IF(P11="","",IF(AND(N11&lt;11,P11&lt;11),"F",":"))</f>
      </c>
      <c r="P11" s="110"/>
      <c r="Q11" s="111"/>
      <c r="R11" s="109">
        <f>IF(S11="","",IF(AND(Q11&lt;11,S11&lt;11),"F",":"))</f>
      </c>
      <c r="S11" s="110"/>
      <c r="T11" s="112">
        <f>IF(E11="","",IF(E11&gt;G11,1,0)+IF(H11&gt;J11,1,0)+IF(K11&gt;M11,1,0)+IF(N11&gt;P11,1,0)+IF(Q11&gt;S11,1,0))</f>
        <v>3</v>
      </c>
      <c r="U11" s="109" t="str">
        <f>IF(V11&lt;&gt;"",":","")</f>
        <v>:</v>
      </c>
      <c r="V11" s="113">
        <f>IF(G11="","",IF(G11&gt;E11,1,0)+IF(J11&gt;H11,1,0)+IF(M11&gt;K11,1,0)+IF(P11&gt;N11,1,0)+IF(S11&gt;Q11,1,0))</f>
        <v>0</v>
      </c>
      <c r="W11" s="114">
        <f>IF(E11="",0,IF(AND(T11&gt;0,T11=V11),1,0))</f>
        <v>0</v>
      </c>
    </row>
    <row r="12" spans="1:23" ht="13.5" thickBot="1">
      <c r="A12" s="197" t="s">
        <v>150</v>
      </c>
      <c r="B12" s="117" t="str">
        <f>Raster!$C$8</f>
        <v>Adam, Jonas</v>
      </c>
      <c r="C12" s="207" t="s">
        <v>71</v>
      </c>
      <c r="D12" s="118" t="str">
        <f>Raster!$C$9</f>
        <v>Pickan, Mika</v>
      </c>
      <c r="E12" s="119">
        <v>8</v>
      </c>
      <c r="F12" s="120" t="str">
        <f>IF(G12="","",IF(AND(E12&lt;11,G12&lt;11),"F",":"))</f>
        <v>:</v>
      </c>
      <c r="G12" s="121">
        <v>11</v>
      </c>
      <c r="H12" s="122">
        <v>9</v>
      </c>
      <c r="I12" s="120" t="str">
        <f>IF(J12="","",IF(AND(H12&lt;11,J12&lt;11),"F",":"))</f>
        <v>:</v>
      </c>
      <c r="J12" s="121">
        <v>11</v>
      </c>
      <c r="K12" s="122">
        <v>6</v>
      </c>
      <c r="L12" s="120" t="str">
        <f>IF(M12="","",IF(AND(K12&lt;11,M12&lt;11),"F",":"))</f>
        <v>:</v>
      </c>
      <c r="M12" s="121">
        <v>11</v>
      </c>
      <c r="N12" s="122"/>
      <c r="O12" s="120">
        <f>IF(P12="","",IF(AND(N12&lt;11,P12&lt;11),"F",":"))</f>
      </c>
      <c r="P12" s="121"/>
      <c r="Q12" s="122"/>
      <c r="R12" s="120">
        <f>IF(S12="","",IF(AND(Q12&lt;11,S12&lt;11),"F",":"))</f>
      </c>
      <c r="S12" s="121"/>
      <c r="T12" s="123">
        <f>IF(E12="","",IF(E12&gt;G12,1,0)+IF(H12&gt;J12,1,0)+IF(K12&gt;M12,1,0)+IF(N12&gt;P12,1,0)+IF(Q12&gt;S12,1,0))</f>
        <v>0</v>
      </c>
      <c r="U12" s="120" t="str">
        <f>IF(V12&lt;&gt;"",":","")</f>
        <v>:</v>
      </c>
      <c r="V12" s="124">
        <f>IF(G12="","",IF(G12&gt;E12,1,0)+IF(J12&gt;H12,1,0)+IF(M12&gt;K12,1,0)+IF(P12&gt;N12,1,0)+IF(S12&gt;Q12,1,0))</f>
        <v>3</v>
      </c>
      <c r="W12" s="114">
        <f>IF(E12="",0,IF(AND(T12&gt;0,T12=V12),1,0))</f>
        <v>0</v>
      </c>
    </row>
    <row r="13" spans="1:20" ht="13.5" thickBot="1">
      <c r="A13" s="125"/>
      <c r="B13" s="126"/>
      <c r="C13" s="208"/>
      <c r="D13" s="126"/>
      <c r="E13" s="126"/>
      <c r="F13" s="126"/>
      <c r="G13" s="126"/>
      <c r="H13" s="126"/>
      <c r="I13" s="126"/>
      <c r="J13" s="126"/>
      <c r="K13" s="126"/>
      <c r="L13" s="126"/>
      <c r="M13" s="126"/>
      <c r="N13" s="126"/>
      <c r="O13" s="126"/>
      <c r="P13" s="126"/>
      <c r="Q13" s="126"/>
      <c r="R13" s="126"/>
      <c r="S13" s="126"/>
      <c r="T13" s="126"/>
    </row>
    <row r="14" spans="1:22" ht="12.75">
      <c r="A14" s="99" t="s">
        <v>72</v>
      </c>
      <c r="B14" s="100"/>
      <c r="C14" s="209"/>
      <c r="D14" s="102"/>
      <c r="E14" s="277" t="s">
        <v>66</v>
      </c>
      <c r="F14" s="278"/>
      <c r="G14" s="278"/>
      <c r="H14" s="277" t="s">
        <v>67</v>
      </c>
      <c r="I14" s="278"/>
      <c r="J14" s="278"/>
      <c r="K14" s="277" t="s">
        <v>68</v>
      </c>
      <c r="L14" s="278"/>
      <c r="M14" s="278"/>
      <c r="N14" s="277" t="s">
        <v>69</v>
      </c>
      <c r="O14" s="278"/>
      <c r="P14" s="278"/>
      <c r="Q14" s="277" t="s">
        <v>70</v>
      </c>
      <c r="R14" s="278"/>
      <c r="S14" s="278"/>
      <c r="T14" s="77"/>
      <c r="U14" s="103"/>
      <c r="V14" s="104"/>
    </row>
    <row r="15" spans="1:23" ht="12.75">
      <c r="A15" s="198" t="s">
        <v>148</v>
      </c>
      <c r="B15" s="106" t="str">
        <f>Raster!$C$6</f>
        <v>Eise, Tom</v>
      </c>
      <c r="C15" s="206" t="s">
        <v>71</v>
      </c>
      <c r="D15" s="107" t="str">
        <f>Raster!$C$10</f>
        <v>Hackenberg, Simon</v>
      </c>
      <c r="E15" s="108">
        <v>12</v>
      </c>
      <c r="F15" s="109" t="str">
        <f>IF(G15="","",IF(AND(E15&lt;11,G15&lt;11),"F",":"))</f>
        <v>:</v>
      </c>
      <c r="G15" s="110">
        <v>10</v>
      </c>
      <c r="H15" s="111">
        <v>11</v>
      </c>
      <c r="I15" s="109" t="str">
        <f>IF(J15="","",IF(AND(H15&lt;11,J15&lt;11),"F",":"))</f>
        <v>:</v>
      </c>
      <c r="J15" s="110">
        <v>1</v>
      </c>
      <c r="K15" s="111">
        <v>11</v>
      </c>
      <c r="L15" s="109" t="str">
        <f>IF(M15="","",IF(AND(K15&lt;11,M15&lt;11),"F",":"))</f>
        <v>:</v>
      </c>
      <c r="M15" s="110">
        <v>1</v>
      </c>
      <c r="N15" s="111"/>
      <c r="O15" s="109">
        <f>IF(P15="","",IF(AND(N15&lt;11,P15&lt;11),"F",":"))</f>
      </c>
      <c r="P15" s="110"/>
      <c r="Q15" s="111"/>
      <c r="R15" s="109">
        <f>IF(S15="","",IF(AND(Q15&lt;11,S15&lt;11),"F",":"))</f>
      </c>
      <c r="S15" s="110"/>
      <c r="T15" s="112">
        <f>IF(E15="","",IF(E15&gt;G15,1,0)+IF(H15&gt;J15,1,0)+IF(K15&gt;M15,1,0)+IF(N15&gt;P15,1,0)+IF(Q15&gt;S15,1,0))</f>
        <v>3</v>
      </c>
      <c r="U15" s="109" t="str">
        <f>IF(V15&lt;&gt;"",":","")</f>
        <v>:</v>
      </c>
      <c r="V15" s="113">
        <f>IF(G15="","",IF(G15&gt;E15,1,0)+IF(J15&gt;H15,1,0)+IF(M15&gt;K15,1,0)+IF(P15&gt;N15,1,0)+IF(S15&gt;Q15,1,0))</f>
        <v>0</v>
      </c>
      <c r="W15" s="114">
        <f>IF(E15="",0,IF(AND(T15&gt;0,T15=V15),1,0))</f>
        <v>0</v>
      </c>
    </row>
    <row r="16" spans="1:23" ht="12.75">
      <c r="A16" s="196" t="s">
        <v>161</v>
      </c>
      <c r="B16" s="106" t="str">
        <f>Raster!$C$7</f>
        <v>Siebel, Dominic</v>
      </c>
      <c r="C16" s="206" t="s">
        <v>71</v>
      </c>
      <c r="D16" s="107" t="str">
        <f>Raster!$C$9</f>
        <v>Pickan, Mika</v>
      </c>
      <c r="E16" s="108">
        <v>10</v>
      </c>
      <c r="F16" s="109" t="str">
        <f>IF(G16="","",IF(AND(E16&lt;11,G16&lt;11),"F",":"))</f>
        <v>:</v>
      </c>
      <c r="G16" s="110">
        <v>12</v>
      </c>
      <c r="H16" s="111">
        <v>12</v>
      </c>
      <c r="I16" s="109" t="str">
        <f>IF(J16="","",IF(AND(H16&lt;11,J16&lt;11),"F",":"))</f>
        <v>:</v>
      </c>
      <c r="J16" s="110">
        <v>10</v>
      </c>
      <c r="K16" s="111">
        <v>8</v>
      </c>
      <c r="L16" s="109" t="str">
        <f>IF(M16="","",IF(AND(K16&lt;11,M16&lt;11),"F",":"))</f>
        <v>:</v>
      </c>
      <c r="M16" s="110">
        <v>11</v>
      </c>
      <c r="N16" s="111">
        <v>8</v>
      </c>
      <c r="O16" s="109" t="str">
        <f>IF(P16="","",IF(AND(N16&lt;11,P16&lt;11),"F",":"))</f>
        <v>:</v>
      </c>
      <c r="P16" s="110">
        <v>11</v>
      </c>
      <c r="Q16" s="111"/>
      <c r="R16" s="109">
        <f>IF(S16="","",IF(AND(Q16&lt;11,S16&lt;11),"F",":"))</f>
      </c>
      <c r="S16" s="110"/>
      <c r="T16" s="112">
        <f>IF(E16="","",IF(E16&gt;G16,1,0)+IF(H16&gt;J16,1,0)+IF(K16&gt;M16,1,0)+IF(N16&gt;P16,1,0)+IF(Q16&gt;S16,1,0))</f>
        <v>1</v>
      </c>
      <c r="U16" s="109" t="str">
        <f>IF(V16&lt;&gt;"",":","")</f>
        <v>:</v>
      </c>
      <c r="V16" s="113">
        <f>IF(G16="","",IF(G16&gt;E16,1,0)+IF(J16&gt;H16,1,0)+IF(M16&gt;K16,1,0)+IF(P16&gt;N16,1,0)+IF(S16&gt;Q16,1,0))</f>
        <v>3</v>
      </c>
      <c r="W16" s="114">
        <f>IF(E16="",0,IF(AND(T16&gt;0,T16=V16),1,0))</f>
        <v>0</v>
      </c>
    </row>
    <row r="17" spans="1:23" ht="13.5" thickBot="1">
      <c r="A17" s="197" t="s">
        <v>152</v>
      </c>
      <c r="B17" s="117" t="str">
        <f>Raster!$C$8</f>
        <v>Adam, Jonas</v>
      </c>
      <c r="C17" s="207" t="s">
        <v>71</v>
      </c>
      <c r="D17" s="118" t="str">
        <f>Raster!$C$11</f>
        <v>Leupolz, Maximilian</v>
      </c>
      <c r="E17" s="119">
        <v>5</v>
      </c>
      <c r="F17" s="120" t="str">
        <f>IF(G17="","",IF(AND(E17&lt;11,G17&lt;11),"F",":"))</f>
        <v>:</v>
      </c>
      <c r="G17" s="121">
        <v>11</v>
      </c>
      <c r="H17" s="122">
        <v>4</v>
      </c>
      <c r="I17" s="120" t="str">
        <f>IF(J17="","",IF(AND(H17&lt;11,J17&lt;11),"F",":"))</f>
        <v>:</v>
      </c>
      <c r="J17" s="121">
        <v>11</v>
      </c>
      <c r="K17" s="122">
        <v>7</v>
      </c>
      <c r="L17" s="120" t="str">
        <f>IF(M17="","",IF(AND(K17&lt;11,M17&lt;11),"F",":"))</f>
        <v>:</v>
      </c>
      <c r="M17" s="121">
        <v>11</v>
      </c>
      <c r="N17" s="122"/>
      <c r="O17" s="120">
        <f>IF(P17="","",IF(AND(N17&lt;11,P17&lt;11),"F",":"))</f>
      </c>
      <c r="P17" s="121"/>
      <c r="Q17" s="122"/>
      <c r="R17" s="120">
        <f>IF(S17="","",IF(AND(Q17&lt;11,S17&lt;11),"F",":"))</f>
      </c>
      <c r="S17" s="121"/>
      <c r="T17" s="123">
        <f>IF(E17="","",IF(E17&gt;G17,1,0)+IF(H17&gt;J17,1,0)+IF(K17&gt;M17,1,0)+IF(N17&gt;P17,1,0)+IF(Q17&gt;S17,1,0))</f>
        <v>0</v>
      </c>
      <c r="U17" s="120" t="str">
        <f>IF(V17&lt;&gt;"",":","")</f>
        <v>:</v>
      </c>
      <c r="V17" s="124">
        <f>IF(G17="","",IF(G17&gt;E17,1,0)+IF(J17&gt;H17,1,0)+IF(M17&gt;K17,1,0)+IF(P17&gt;N17,1,0)+IF(S17&gt;Q17,1,0))</f>
        <v>3</v>
      </c>
      <c r="W17" s="114">
        <f>IF(E17="",0,IF(AND(T17&gt;0,T17=V17),1,0))</f>
        <v>0</v>
      </c>
    </row>
    <row r="18" spans="1:20" ht="13.5" thickBot="1">
      <c r="A18" s="125"/>
      <c r="B18" s="126"/>
      <c r="C18" s="208"/>
      <c r="D18" s="126"/>
      <c r="E18" s="126"/>
      <c r="F18" s="126"/>
      <c r="G18" s="126"/>
      <c r="H18" s="126"/>
      <c r="I18" s="126"/>
      <c r="J18" s="126"/>
      <c r="K18" s="126"/>
      <c r="L18" s="126"/>
      <c r="M18" s="126"/>
      <c r="N18" s="126"/>
      <c r="O18" s="126"/>
      <c r="P18" s="126"/>
      <c r="Q18" s="126"/>
      <c r="R18" s="126"/>
      <c r="S18" s="126"/>
      <c r="T18" s="126"/>
    </row>
    <row r="19" spans="1:22" ht="12.75">
      <c r="A19" s="99" t="s">
        <v>73</v>
      </c>
      <c r="B19" s="100"/>
      <c r="C19" s="209"/>
      <c r="D19" s="102"/>
      <c r="E19" s="277" t="s">
        <v>66</v>
      </c>
      <c r="F19" s="278"/>
      <c r="G19" s="278"/>
      <c r="H19" s="277" t="s">
        <v>67</v>
      </c>
      <c r="I19" s="278"/>
      <c r="J19" s="278"/>
      <c r="K19" s="277" t="s">
        <v>68</v>
      </c>
      <c r="L19" s="278"/>
      <c r="M19" s="278"/>
      <c r="N19" s="277" t="s">
        <v>69</v>
      </c>
      <c r="O19" s="278"/>
      <c r="P19" s="278"/>
      <c r="Q19" s="277" t="s">
        <v>70</v>
      </c>
      <c r="R19" s="278"/>
      <c r="S19" s="278"/>
      <c r="T19" s="77"/>
      <c r="U19" s="103"/>
      <c r="V19" s="104"/>
    </row>
    <row r="20" spans="1:23" ht="12.75">
      <c r="A20" s="198" t="s">
        <v>151</v>
      </c>
      <c r="B20" s="106" t="str">
        <f>Raster!$C$6</f>
        <v>Eise, Tom</v>
      </c>
      <c r="C20" s="206" t="s">
        <v>71</v>
      </c>
      <c r="D20" s="107" t="str">
        <f>Raster!$C$9</f>
        <v>Pickan, Mika</v>
      </c>
      <c r="E20" s="108">
        <v>12</v>
      </c>
      <c r="F20" s="109" t="str">
        <f>IF(G20="","",IF(AND(E20&lt;11,G20&lt;11),"F",":"))</f>
        <v>:</v>
      </c>
      <c r="G20" s="110">
        <v>10</v>
      </c>
      <c r="H20" s="111">
        <v>13</v>
      </c>
      <c r="I20" s="109" t="str">
        <f>IF(J20="","",IF(AND(H20&lt;11,J20&lt;11),"F",":"))</f>
        <v>:</v>
      </c>
      <c r="J20" s="110">
        <v>11</v>
      </c>
      <c r="K20" s="111">
        <v>11</v>
      </c>
      <c r="L20" s="109" t="str">
        <f>IF(M20="","",IF(AND(K20&lt;11,M20&lt;11),"F",":"))</f>
        <v>:</v>
      </c>
      <c r="M20" s="110">
        <v>3</v>
      </c>
      <c r="N20" s="111"/>
      <c r="O20" s="109">
        <f>IF(P20="","",IF(AND(N20&lt;11,P20&lt;11),"F",":"))</f>
      </c>
      <c r="P20" s="110"/>
      <c r="Q20" s="111"/>
      <c r="R20" s="109">
        <f>IF(S20="","",IF(AND(Q20&lt;11,S20&lt;11),"F",":"))</f>
      </c>
      <c r="S20" s="110"/>
      <c r="T20" s="112">
        <f>IF(E20="","",IF(E20&gt;G20,1,0)+IF(H20&gt;J20,1,0)+IF(K20&gt;M20,1,0)+IF(N20&gt;P20,1,0)+IF(Q20&gt;S20,1,0))</f>
        <v>3</v>
      </c>
      <c r="U20" s="109" t="str">
        <f>IF(V20&lt;&gt;"",":","")</f>
        <v>:</v>
      </c>
      <c r="V20" s="113">
        <f>IF(G20="","",IF(G20&gt;E20,1,0)+IF(J20&gt;H20,1,0)+IF(M20&gt;K20,1,0)+IF(P20&gt;N20,1,0)+IF(S20&gt;Q20,1,0))</f>
        <v>0</v>
      </c>
      <c r="W20" s="114">
        <f>IF(E20="",0,IF(AND(T20&gt;0,T20=V20),1,0))</f>
        <v>0</v>
      </c>
    </row>
    <row r="21" spans="1:23" ht="12.75">
      <c r="A21" s="196" t="s">
        <v>153</v>
      </c>
      <c r="B21" s="106" t="str">
        <f>Raster!$C$7</f>
        <v>Siebel, Dominic</v>
      </c>
      <c r="C21" s="206" t="s">
        <v>71</v>
      </c>
      <c r="D21" s="107" t="str">
        <f>Raster!$C$8</f>
        <v>Adam, Jonas</v>
      </c>
      <c r="E21" s="108">
        <v>11</v>
      </c>
      <c r="F21" s="109" t="str">
        <f>IF(G21="","",IF(AND(E21&lt;11,G21&lt;11),"F",":"))</f>
        <v>:</v>
      </c>
      <c r="G21" s="110">
        <v>4</v>
      </c>
      <c r="H21" s="111">
        <v>11</v>
      </c>
      <c r="I21" s="109" t="str">
        <f>IF(J21="","",IF(AND(H21&lt;11,J21&lt;11),"F",":"))</f>
        <v>:</v>
      </c>
      <c r="J21" s="110">
        <v>8</v>
      </c>
      <c r="K21" s="111">
        <v>11</v>
      </c>
      <c r="L21" s="109" t="str">
        <f>IF(M21="","",IF(AND(K21&lt;11,M21&lt;11),"F",":"))</f>
        <v>:</v>
      </c>
      <c r="M21" s="110">
        <v>9</v>
      </c>
      <c r="N21" s="111"/>
      <c r="O21" s="109">
        <f>IF(P21="","",IF(AND(N21&lt;11,P21&lt;11),"F",":"))</f>
      </c>
      <c r="P21" s="110"/>
      <c r="Q21" s="111"/>
      <c r="R21" s="109">
        <f>IF(S21="","",IF(AND(Q21&lt;11,S21&lt;11),"F",":"))</f>
      </c>
      <c r="S21" s="110"/>
      <c r="T21" s="112">
        <f>IF(E21="","",IF(E21&gt;G21,1,0)+IF(H21&gt;J21,1,0)+IF(K21&gt;M21,1,0)+IF(N21&gt;P21,1,0)+IF(Q21&gt;S21,1,0))</f>
        <v>3</v>
      </c>
      <c r="U21" s="109" t="str">
        <f>IF(V21&lt;&gt;"",":","")</f>
        <v>:</v>
      </c>
      <c r="V21" s="113">
        <f>IF(G21="","",IF(G21&gt;E21,1,0)+IF(J21&gt;H21,1,0)+IF(M21&gt;K21,1,0)+IF(P21&gt;N21,1,0)+IF(S21&gt;Q21,1,0))</f>
        <v>0</v>
      </c>
      <c r="W21" s="114">
        <f>IF(E21="",0,IF(AND(T21&gt;0,T21=V21),1,0))</f>
        <v>0</v>
      </c>
    </row>
    <row r="22" spans="1:23" ht="13.5" thickBot="1">
      <c r="A22" s="197" t="s">
        <v>154</v>
      </c>
      <c r="B22" s="117" t="str">
        <f>Raster!$C$10</f>
        <v>Hackenberg, Simon</v>
      </c>
      <c r="C22" s="207" t="s">
        <v>71</v>
      </c>
      <c r="D22" s="118" t="str">
        <f>Raster!$C$11</f>
        <v>Leupolz, Maximilian</v>
      </c>
      <c r="E22" s="119">
        <v>6</v>
      </c>
      <c r="F22" s="120" t="str">
        <f>IF(G22="","",IF(AND(E22&lt;11,G22&lt;11),"F",":"))</f>
        <v>:</v>
      </c>
      <c r="G22" s="121">
        <v>11</v>
      </c>
      <c r="H22" s="122">
        <v>5</v>
      </c>
      <c r="I22" s="120" t="str">
        <f>IF(J22="","",IF(AND(H22&lt;11,J22&lt;11),"F",":"))</f>
        <v>:</v>
      </c>
      <c r="J22" s="121">
        <v>11</v>
      </c>
      <c r="K22" s="122">
        <v>3</v>
      </c>
      <c r="L22" s="120" t="str">
        <f>IF(M22="","",IF(AND(K22&lt;11,M22&lt;11),"F",":"))</f>
        <v>:</v>
      </c>
      <c r="M22" s="121">
        <v>11</v>
      </c>
      <c r="N22" s="122"/>
      <c r="O22" s="120">
        <f>IF(P22="","",IF(AND(N22&lt;11,P22&lt;11),"F",":"))</f>
      </c>
      <c r="P22" s="121"/>
      <c r="Q22" s="122"/>
      <c r="R22" s="120">
        <f>IF(S22="","",IF(AND(Q22&lt;11,S22&lt;11),"F",":"))</f>
      </c>
      <c r="S22" s="121"/>
      <c r="T22" s="123">
        <f>IF(E22="","",IF(E22&gt;G22,1,0)+IF(H22&gt;J22,1,0)+IF(K22&gt;M22,1,0)+IF(N22&gt;P22,1,0)+IF(Q22&gt;S22,1,0))</f>
        <v>0</v>
      </c>
      <c r="U22" s="120" t="str">
        <f>IF(V22&lt;&gt;"",":","")</f>
        <v>:</v>
      </c>
      <c r="V22" s="124">
        <f>IF(G22="","",IF(G22&gt;E22,1,0)+IF(J22&gt;H22,1,0)+IF(M22&gt;K22,1,0)+IF(P22&gt;N22,1,0)+IF(S22&gt;Q22,1,0))</f>
        <v>3</v>
      </c>
      <c r="W22" s="114">
        <f>IF(E22="",0,IF(AND(T22&gt;0,T22=V22),1,0))</f>
        <v>0</v>
      </c>
    </row>
    <row r="23" spans="1:20" ht="13.5" thickBot="1">
      <c r="A23" s="125"/>
      <c r="B23" s="126"/>
      <c r="C23" s="208"/>
      <c r="D23" s="126"/>
      <c r="E23" s="126"/>
      <c r="F23" s="126"/>
      <c r="G23" s="126"/>
      <c r="H23" s="126"/>
      <c r="I23" s="126"/>
      <c r="J23" s="126"/>
      <c r="K23" s="126"/>
      <c r="L23" s="126"/>
      <c r="M23" s="126"/>
      <c r="N23" s="126"/>
      <c r="O23" s="126"/>
      <c r="P23" s="205"/>
      <c r="Q23" s="205"/>
      <c r="R23" s="126"/>
      <c r="S23" s="126"/>
      <c r="T23" s="126"/>
    </row>
    <row r="24" spans="1:22" ht="12.75">
      <c r="A24" s="99" t="s">
        <v>75</v>
      </c>
      <c r="B24" s="100"/>
      <c r="C24" s="209"/>
      <c r="D24" s="102"/>
      <c r="E24" s="277" t="s">
        <v>66</v>
      </c>
      <c r="F24" s="278"/>
      <c r="G24" s="278"/>
      <c r="H24" s="277" t="s">
        <v>67</v>
      </c>
      <c r="I24" s="278"/>
      <c r="J24" s="278"/>
      <c r="K24" s="277" t="s">
        <v>68</v>
      </c>
      <c r="L24" s="278"/>
      <c r="M24" s="278"/>
      <c r="N24" s="277" t="s">
        <v>69</v>
      </c>
      <c r="O24" s="278"/>
      <c r="P24" s="278"/>
      <c r="Q24" s="277" t="s">
        <v>70</v>
      </c>
      <c r="R24" s="278"/>
      <c r="S24" s="278"/>
      <c r="T24" s="77"/>
      <c r="U24" s="103"/>
      <c r="V24" s="104"/>
    </row>
    <row r="25" spans="1:23" ht="12.75">
      <c r="A25" s="198" t="s">
        <v>155</v>
      </c>
      <c r="B25" s="106" t="str">
        <f>Raster!$C$6</f>
        <v>Eise, Tom</v>
      </c>
      <c r="C25" s="206" t="s">
        <v>71</v>
      </c>
      <c r="D25" s="107" t="str">
        <f>Raster!$C$8</f>
        <v>Adam, Jonas</v>
      </c>
      <c r="E25" s="108">
        <v>11</v>
      </c>
      <c r="F25" s="109" t="str">
        <f>IF(G25="","",IF(AND(E25&lt;11,G25&lt;11),"F",":"))</f>
        <v>:</v>
      </c>
      <c r="G25" s="110">
        <v>6</v>
      </c>
      <c r="H25" s="111">
        <v>11</v>
      </c>
      <c r="I25" s="109" t="str">
        <f>IF(J25="","",IF(AND(H25&lt;11,J25&lt;11),"F",":"))</f>
        <v>:</v>
      </c>
      <c r="J25" s="110">
        <v>3</v>
      </c>
      <c r="K25" s="111">
        <v>11</v>
      </c>
      <c r="L25" s="109" t="str">
        <f>IF(M25="","",IF(AND(K25&lt;11,M25&lt;11),"F",":"))</f>
        <v>:</v>
      </c>
      <c r="M25" s="110">
        <v>4</v>
      </c>
      <c r="N25" s="111"/>
      <c r="O25" s="109">
        <f>IF(P25="","",IF(AND(N25&lt;11,P25&lt;11),"F",":"))</f>
      </c>
      <c r="P25" s="110"/>
      <c r="Q25" s="111"/>
      <c r="R25" s="109">
        <f>IF(S25="","",IF(AND(Q25&lt;11,S25&lt;11),"F",":"))</f>
      </c>
      <c r="S25" s="110"/>
      <c r="T25" s="112">
        <f>IF(E25="","",IF(E25&gt;G25,1,0)+IF(H25&gt;J25,1,0)+IF(K25&gt;M25,1,0)+IF(N25&gt;P25,1,0)+IF(Q25&gt;S25,1,0))</f>
        <v>3</v>
      </c>
      <c r="U25" s="109" t="str">
        <f>IF(V25&lt;&gt;"",":","")</f>
        <v>:</v>
      </c>
      <c r="V25" s="113">
        <f>IF(G25="","",IF(G25&gt;E25,1,0)+IF(J25&gt;H25,1,0)+IF(M25&gt;K25,1,0)+IF(P25&gt;N25,1,0)+IF(S25&gt;Q25,1,0))</f>
        <v>0</v>
      </c>
      <c r="W25" s="114">
        <f>IF(E25="",0,IF(AND(T25&gt;0,T25=V25),1,0))</f>
        <v>0</v>
      </c>
    </row>
    <row r="26" spans="1:23" ht="12.75">
      <c r="A26" s="196" t="s">
        <v>156</v>
      </c>
      <c r="B26" s="106" t="str">
        <f>Raster!$C$7</f>
        <v>Siebel, Dominic</v>
      </c>
      <c r="C26" s="206" t="s">
        <v>71</v>
      </c>
      <c r="D26" s="107" t="str">
        <f>Raster!$C$11</f>
        <v>Leupolz, Maximilian</v>
      </c>
      <c r="E26" s="108">
        <v>4</v>
      </c>
      <c r="F26" s="109" t="str">
        <f>IF(G26="","",IF(AND(E26&lt;11,G26&lt;11),"F",":"))</f>
        <v>:</v>
      </c>
      <c r="G26" s="110">
        <v>11</v>
      </c>
      <c r="H26" s="111">
        <v>11</v>
      </c>
      <c r="I26" s="109" t="str">
        <f>IF(J26="","",IF(AND(H26&lt;11,J26&lt;11),"F",":"))</f>
        <v>:</v>
      </c>
      <c r="J26" s="110">
        <v>5</v>
      </c>
      <c r="K26" s="111">
        <v>11</v>
      </c>
      <c r="L26" s="109" t="str">
        <f>IF(M26="","",IF(AND(K26&lt;11,M26&lt;11),"F",":"))</f>
        <v>:</v>
      </c>
      <c r="M26" s="110">
        <v>13</v>
      </c>
      <c r="N26" s="111">
        <v>11</v>
      </c>
      <c r="O26" s="109" t="str">
        <f>IF(P26="","",IF(AND(N26&lt;11,P26&lt;11),"F",":"))</f>
        <v>:</v>
      </c>
      <c r="P26" s="110">
        <v>0</v>
      </c>
      <c r="Q26" s="111">
        <v>11</v>
      </c>
      <c r="R26" s="109" t="str">
        <f>IF(S26="","",IF(AND(Q26&lt;11,S26&lt;11),"F",":"))</f>
        <v>:</v>
      </c>
      <c r="S26" s="110">
        <v>5</v>
      </c>
      <c r="T26" s="112">
        <f>IF(E26="","",IF(E26&gt;G26,1,0)+IF(H26&gt;J26,1,0)+IF(K26&gt;M26,1,0)+IF(N26&gt;P26,1,0)+IF(Q26&gt;S26,1,0))</f>
        <v>3</v>
      </c>
      <c r="U26" s="109" t="str">
        <f>IF(V26&lt;&gt;"",":","")</f>
        <v>:</v>
      </c>
      <c r="V26" s="113">
        <f>IF(G26="","",IF(G26&gt;E26,1,0)+IF(J26&gt;H26,1,0)+IF(M26&gt;K26,1,0)+IF(P26&gt;N26,1,0)+IF(S26&gt;Q26,1,0))</f>
        <v>2</v>
      </c>
      <c r="W26" s="114">
        <f>IF(E26="",0,IF(AND(T26&gt;0,T26=V26),1,0))</f>
        <v>0</v>
      </c>
    </row>
    <row r="27" spans="1:23" ht="13.5" thickBot="1">
      <c r="A27" s="197" t="s">
        <v>157</v>
      </c>
      <c r="B27" s="117" t="str">
        <f>Raster!$C$9</f>
        <v>Pickan, Mika</v>
      </c>
      <c r="C27" s="207" t="s">
        <v>71</v>
      </c>
      <c r="D27" s="118" t="str">
        <f>Raster!$C$10</f>
        <v>Hackenberg, Simon</v>
      </c>
      <c r="E27" s="119">
        <v>11</v>
      </c>
      <c r="F27" s="120" t="str">
        <f>IF(G27="","",IF(AND(E27&lt;11,G27&lt;11),"F",":"))</f>
        <v>:</v>
      </c>
      <c r="G27" s="121">
        <v>4</v>
      </c>
      <c r="H27" s="122">
        <v>11</v>
      </c>
      <c r="I27" s="120" t="str">
        <f>IF(J27="","",IF(AND(H27&lt;11,J27&lt;11),"F",":"))</f>
        <v>:</v>
      </c>
      <c r="J27" s="121">
        <v>7</v>
      </c>
      <c r="K27" s="122">
        <v>6</v>
      </c>
      <c r="L27" s="120" t="str">
        <f>IF(M27="","",IF(AND(K27&lt;11,M27&lt;11),"F",":"))</f>
        <v>:</v>
      </c>
      <c r="M27" s="121">
        <v>11</v>
      </c>
      <c r="N27" s="122">
        <v>12</v>
      </c>
      <c r="O27" s="120" t="str">
        <f>IF(P27="","",IF(AND(N27&lt;11,P27&lt;11),"F",":"))</f>
        <v>:</v>
      </c>
      <c r="P27" s="121">
        <v>10</v>
      </c>
      <c r="Q27" s="122"/>
      <c r="R27" s="120">
        <f>IF(S27="","",IF(AND(Q27&lt;11,S27&lt;11),"F",":"))</f>
      </c>
      <c r="S27" s="121"/>
      <c r="T27" s="123">
        <f>IF(E27="","",IF(E27&gt;G27,1,0)+IF(H27&gt;J27,1,0)+IF(K27&gt;M27,1,0)+IF(N27&gt;P27,1,0)+IF(Q27&gt;S27,1,0))</f>
        <v>3</v>
      </c>
      <c r="U27" s="120" t="str">
        <f>IF(V27&lt;&gt;"",":","")</f>
        <v>:</v>
      </c>
      <c r="V27" s="124">
        <f>IF(G27="","",IF(G27&gt;E27,1,0)+IF(J27&gt;H27,1,0)+IF(M27&gt;K27,1,0)+IF(P27&gt;N27,1,0)+IF(S27&gt;Q27,1,0))</f>
        <v>1</v>
      </c>
      <c r="W27" s="114">
        <f>IF(E27="",0,IF(AND(T27&gt;0,T27=V27),1,0))</f>
        <v>0</v>
      </c>
    </row>
    <row r="28" spans="1:20" ht="13.5" thickBot="1">
      <c r="A28" s="125"/>
      <c r="B28" s="126"/>
      <c r="C28" s="208"/>
      <c r="D28" s="126"/>
      <c r="E28" s="126"/>
      <c r="F28" s="126"/>
      <c r="G28" s="126"/>
      <c r="H28" s="126"/>
      <c r="I28" s="126"/>
      <c r="J28" s="126"/>
      <c r="K28" s="126"/>
      <c r="L28" s="126"/>
      <c r="M28" s="126"/>
      <c r="N28" s="126"/>
      <c r="O28" s="126"/>
      <c r="P28" s="126"/>
      <c r="Q28" s="126"/>
      <c r="R28" s="126"/>
      <c r="S28" s="126"/>
      <c r="T28" s="126"/>
    </row>
    <row r="29" spans="1:22" ht="12.75">
      <c r="A29" s="99" t="s">
        <v>77</v>
      </c>
      <c r="B29" s="100"/>
      <c r="C29" s="209"/>
      <c r="D29" s="102"/>
      <c r="E29" s="277" t="s">
        <v>66</v>
      </c>
      <c r="F29" s="278"/>
      <c r="G29" s="278"/>
      <c r="H29" s="277" t="s">
        <v>67</v>
      </c>
      <c r="I29" s="278"/>
      <c r="J29" s="278"/>
      <c r="K29" s="277" t="s">
        <v>68</v>
      </c>
      <c r="L29" s="278"/>
      <c r="M29" s="278"/>
      <c r="N29" s="277" t="s">
        <v>69</v>
      </c>
      <c r="O29" s="278"/>
      <c r="P29" s="278"/>
      <c r="Q29" s="277" t="s">
        <v>70</v>
      </c>
      <c r="R29" s="278"/>
      <c r="S29" s="278"/>
      <c r="T29" s="77"/>
      <c r="U29" s="103"/>
      <c r="V29" s="104"/>
    </row>
    <row r="30" spans="1:23" ht="12.75">
      <c r="A30" s="198" t="s">
        <v>158</v>
      </c>
      <c r="B30" s="106" t="str">
        <f>Raster!$C$6</f>
        <v>Eise, Tom</v>
      </c>
      <c r="C30" s="206" t="s">
        <v>71</v>
      </c>
      <c r="D30" s="107" t="str">
        <f>Raster!$C$7</f>
        <v>Siebel, Dominic</v>
      </c>
      <c r="E30" s="108">
        <v>11</v>
      </c>
      <c r="F30" s="109" t="str">
        <f>IF(G30="","",IF(AND(E30&lt;11,G30&lt;11),"F",":"))</f>
        <v>:</v>
      </c>
      <c r="G30" s="110">
        <v>8</v>
      </c>
      <c r="H30" s="111">
        <v>11</v>
      </c>
      <c r="I30" s="109" t="str">
        <f>IF(J30="","",IF(AND(H30&lt;11,J30&lt;11),"F",":"))</f>
        <v>:</v>
      </c>
      <c r="J30" s="110">
        <v>8</v>
      </c>
      <c r="K30" s="111">
        <v>9</v>
      </c>
      <c r="L30" s="109" t="str">
        <f>IF(M30="","",IF(AND(K30&lt;11,M30&lt;11),"F",":"))</f>
        <v>:</v>
      </c>
      <c r="M30" s="110">
        <v>11</v>
      </c>
      <c r="N30" s="111">
        <v>11</v>
      </c>
      <c r="O30" s="109" t="str">
        <f>IF(P30="","",IF(AND(N30&lt;11,P30&lt;11),"F",":"))</f>
        <v>:</v>
      </c>
      <c r="P30" s="110">
        <v>6</v>
      </c>
      <c r="Q30" s="111"/>
      <c r="R30" s="109">
        <f>IF(S30="","",IF(AND(Q30&lt;11,S30&lt;11),"F",":"))</f>
      </c>
      <c r="S30" s="110"/>
      <c r="T30" s="112">
        <f>IF(E30="","",IF(E30&gt;G30,1,0)+IF(H30&gt;J30,1,0)+IF(K30&gt;M30,1,0)+IF(N30&gt;P30,1,0)+IF(Q30&gt;S30,1,0))</f>
        <v>3</v>
      </c>
      <c r="U30" s="109" t="str">
        <f>IF(V30&lt;&gt;"",":","")</f>
        <v>:</v>
      </c>
      <c r="V30" s="113">
        <f>IF(G30="","",IF(G30&gt;E30,1,0)+IF(J30&gt;H30,1,0)+IF(M30&gt;K30,1,0)+IF(P30&gt;N30,1,0)+IF(S30&gt;Q30,1,0))</f>
        <v>1</v>
      </c>
      <c r="W30" s="114">
        <f>IF(E30="",0,IF(AND(T30&gt;0,T30=V30),1,0))</f>
        <v>0</v>
      </c>
    </row>
    <row r="31" spans="1:23" ht="12.75">
      <c r="A31" s="196" t="s">
        <v>159</v>
      </c>
      <c r="B31" s="106" t="str">
        <f>Raster!$C$8</f>
        <v>Adam, Jonas</v>
      </c>
      <c r="C31" s="206" t="s">
        <v>71</v>
      </c>
      <c r="D31" s="107" t="str">
        <f>Raster!$C$10</f>
        <v>Hackenberg, Simon</v>
      </c>
      <c r="E31" s="108">
        <v>10</v>
      </c>
      <c r="F31" s="109" t="str">
        <f>IF(G31="","",IF(AND(E31&lt;11,G31&lt;11),"F",":"))</f>
        <v>:</v>
      </c>
      <c r="G31" s="110">
        <v>12</v>
      </c>
      <c r="H31" s="111">
        <v>4</v>
      </c>
      <c r="I31" s="109" t="str">
        <f>IF(J31="","",IF(AND(H31&lt;11,J31&lt;11),"F",":"))</f>
        <v>:</v>
      </c>
      <c r="J31" s="110">
        <v>11</v>
      </c>
      <c r="K31" s="111">
        <v>4</v>
      </c>
      <c r="L31" s="109" t="str">
        <f>IF(M31="","",IF(AND(K31&lt;11,M31&lt;11),"F",":"))</f>
        <v>:</v>
      </c>
      <c r="M31" s="110">
        <v>11</v>
      </c>
      <c r="N31" s="111"/>
      <c r="O31" s="109">
        <f>IF(P31="","",IF(AND(N31&lt;11,P31&lt;11),"F",":"))</f>
      </c>
      <c r="P31" s="110"/>
      <c r="Q31" s="111"/>
      <c r="R31" s="109">
        <f>IF(S31="","",IF(AND(Q31&lt;11,S31&lt;11),"F",":"))</f>
      </c>
      <c r="S31" s="110"/>
      <c r="T31" s="112">
        <f>IF(E31="","",IF(E31&gt;G31,1,0)+IF(H31&gt;J31,1,0)+IF(K31&gt;M31,1,0)+IF(N31&gt;P31,1,0)+IF(Q31&gt;S31,1,0))</f>
        <v>0</v>
      </c>
      <c r="U31" s="109" t="str">
        <f>IF(V31&lt;&gt;"",":","")</f>
        <v>:</v>
      </c>
      <c r="V31" s="113">
        <f>IF(G31="","",IF(G31&gt;E31,1,0)+IF(J31&gt;H31,1,0)+IF(M31&gt;K31,1,0)+IF(P31&gt;N31,1,0)+IF(S31&gt;Q31,1,0))</f>
        <v>3</v>
      </c>
      <c r="W31" s="114">
        <f>IF(E31="",0,IF(AND(T31&gt;0,T31=V31),1,0))</f>
        <v>0</v>
      </c>
    </row>
    <row r="32" spans="1:23" ht="13.5" thickBot="1">
      <c r="A32" s="197" t="s">
        <v>160</v>
      </c>
      <c r="B32" s="117" t="str">
        <f>Raster!$C$9</f>
        <v>Pickan, Mika</v>
      </c>
      <c r="C32" s="207" t="s">
        <v>71</v>
      </c>
      <c r="D32" s="118" t="str">
        <f>Raster!$C$11</f>
        <v>Leupolz, Maximilian</v>
      </c>
      <c r="E32" s="119">
        <v>11</v>
      </c>
      <c r="F32" s="120" t="str">
        <f>IF(G32="","",IF(AND(E32&lt;11,G32&lt;11),"F",":"))</f>
        <v>:</v>
      </c>
      <c r="G32" s="121">
        <v>7</v>
      </c>
      <c r="H32" s="122">
        <v>11</v>
      </c>
      <c r="I32" s="120" t="str">
        <f>IF(J32="","",IF(AND(H32&lt;11,J32&lt;11),"F",":"))</f>
        <v>:</v>
      </c>
      <c r="J32" s="121">
        <v>6</v>
      </c>
      <c r="K32" s="122">
        <v>11</v>
      </c>
      <c r="L32" s="120" t="str">
        <f>IF(M32="","",IF(AND(K32&lt;11,M32&lt;11),"F",":"))</f>
        <v>:</v>
      </c>
      <c r="M32" s="121">
        <v>8</v>
      </c>
      <c r="N32" s="122"/>
      <c r="O32" s="120">
        <f>IF(P32="","",IF(AND(N32&lt;11,P32&lt;11),"F",":"))</f>
      </c>
      <c r="P32" s="121"/>
      <c r="Q32" s="122"/>
      <c r="R32" s="120">
        <f>IF(S32="","",IF(AND(Q32&lt;11,S32&lt;11),"F",":"))</f>
      </c>
      <c r="S32" s="121"/>
      <c r="T32" s="123">
        <f>IF(E32="","",IF(E32&gt;G32,1,0)+IF(H32&gt;J32,1,0)+IF(K32&gt;M32,1,0)+IF(N32&gt;P32,1,0)+IF(Q32&gt;S32,1,0))</f>
        <v>3</v>
      </c>
      <c r="U32" s="120" t="str">
        <f>IF(V32&lt;&gt;"",":","")</f>
        <v>:</v>
      </c>
      <c r="V32" s="124">
        <f>IF(G32="","",IF(G32&gt;E32,1,0)+IF(J32&gt;H32,1,0)+IF(M32&gt;K32,1,0)+IF(P32&gt;N32,1,0)+IF(S32&gt;Q32,1,0))</f>
        <v>0</v>
      </c>
      <c r="W32" s="114">
        <f>IF(E32="",0,IF(AND(T32&gt;0,T32=V32),1,0))</f>
        <v>0</v>
      </c>
    </row>
    <row r="33" spans="1:20" ht="12.75" hidden="1">
      <c r="A33" s="125"/>
      <c r="B33" s="126"/>
      <c r="C33" s="127"/>
      <c r="D33" s="126"/>
      <c r="E33" s="126"/>
      <c r="F33" s="126"/>
      <c r="G33" s="126"/>
      <c r="H33" s="126"/>
      <c r="I33" s="126"/>
      <c r="J33" s="126"/>
      <c r="K33" s="126"/>
      <c r="L33" s="126"/>
      <c r="M33" s="126"/>
      <c r="N33" s="126"/>
      <c r="O33" s="126"/>
      <c r="P33" s="126"/>
      <c r="Q33" s="126"/>
      <c r="R33" s="126"/>
      <c r="S33" s="126"/>
      <c r="T33" s="126"/>
    </row>
    <row r="34" ht="12.75" hidden="1">
      <c r="D34">
        <f>IF(E30+G30+E31+G31+E32+G32&gt;11,1,0)</f>
        <v>1</v>
      </c>
    </row>
  </sheetData>
  <sheetProtection sheet="1" objects="1" scenarios="1" formatColumns="0" selectLockedCells="1"/>
  <mergeCells count="30">
    <mergeCell ref="N29:P29"/>
    <mergeCell ref="N24:P24"/>
    <mergeCell ref="Q24:S24"/>
    <mergeCell ref="Q19:S19"/>
    <mergeCell ref="N19:P19"/>
    <mergeCell ref="Q29:S29"/>
    <mergeCell ref="E24:G24"/>
    <mergeCell ref="H24:J24"/>
    <mergeCell ref="K24:M24"/>
    <mergeCell ref="E29:G29"/>
    <mergeCell ref="H29:J29"/>
    <mergeCell ref="K29:M29"/>
    <mergeCell ref="A7:V7"/>
    <mergeCell ref="E14:G14"/>
    <mergeCell ref="H14:J14"/>
    <mergeCell ref="Q9:S9"/>
    <mergeCell ref="K9:M9"/>
    <mergeCell ref="N9:P9"/>
    <mergeCell ref="E9:G9"/>
    <mergeCell ref="H9:J9"/>
    <mergeCell ref="E19:G19"/>
    <mergeCell ref="H19:J19"/>
    <mergeCell ref="N14:P14"/>
    <mergeCell ref="Q14:S14"/>
    <mergeCell ref="K14:M14"/>
    <mergeCell ref="K19:M19"/>
    <mergeCell ref="A1:V1"/>
    <mergeCell ref="A2:V2"/>
    <mergeCell ref="C4:V4"/>
    <mergeCell ref="C5:V5"/>
  </mergeCells>
  <conditionalFormatting sqref="W15:W17 W30:W32 W25:W27 W20:W22 W10:W12">
    <cfRule type="cellIs" priority="1" dxfId="0" operator="equal" stopIfTrue="1">
      <formula>1</formula>
    </cfRule>
  </conditionalFormatting>
  <conditionalFormatting sqref="F10:F12 I10:I12 L10:L12 O10:O12 R10:R12 F15:F17 I15:I17 L15:L17 O15:O17 R15:R17 F20:F22 I20:I22 L20:L22 O20:O22 R20:R22 F25:F27 I25:I27 L25:L27 O25:O27 R25:R27 F30:F32 I30:I32 L30:L32 O30:O32 R30:R32">
    <cfRule type="cellIs" priority="2" dxfId="0" operator="equal" stopIfTrue="1">
      <formula>"F"</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1">
      <selection activeCell="N32" sqref="N32"/>
    </sheetView>
  </sheetViews>
  <sheetFormatPr defaultColWidth="11.421875" defaultRowHeight="12.75"/>
  <cols>
    <col min="1" max="1" width="7.8515625" style="0" bestFit="1" customWidth="1"/>
    <col min="2" max="2" width="17.7109375" style="0" bestFit="1" customWidth="1"/>
    <col min="3" max="3" width="1.57421875" style="0" bestFit="1" customWidth="1"/>
    <col min="4" max="4" width="18.140625" style="0" bestFit="1" customWidth="1"/>
    <col min="5" max="5" width="3.00390625" style="0" bestFit="1" customWidth="1"/>
    <col min="6" max="6" width="1.421875" style="0" bestFit="1" customWidth="1"/>
    <col min="7" max="7" width="3.00390625" style="0" bestFit="1" customWidth="1"/>
    <col min="8" max="8" width="3.00390625" style="0" customWidth="1"/>
    <col min="9" max="9" width="1.421875" style="0" bestFit="1" customWidth="1"/>
    <col min="10" max="11" width="3.00390625" style="0" customWidth="1"/>
    <col min="12" max="12" width="1.421875" style="0" bestFit="1" customWidth="1"/>
    <col min="13" max="13" width="3.00390625" style="0" customWidth="1"/>
    <col min="14" max="14" width="3.00390625" style="0" bestFit="1" customWidth="1"/>
    <col min="15" max="15" width="1.421875" style="0" bestFit="1" customWidth="1"/>
    <col min="16" max="17" width="3.00390625" style="0" bestFit="1" customWidth="1"/>
    <col min="18" max="18" width="1.421875" style="0" bestFit="1" customWidth="1"/>
    <col min="19" max="19" width="3.00390625" style="0" bestFit="1" customWidth="1"/>
    <col min="20" max="20" width="3.28125" style="0" customWidth="1"/>
    <col min="21" max="21" width="1.421875" style="0" customWidth="1"/>
    <col min="22" max="22" width="3.28125" style="0" customWidth="1"/>
    <col min="23" max="23" width="2.7109375" style="0" customWidth="1"/>
  </cols>
  <sheetData>
    <row r="1" spans="1:22" ht="15.75">
      <c r="A1" s="269" t="str">
        <f>Datenblatt!A1</f>
        <v>BaWü JG-RLT Top24</v>
      </c>
      <c r="B1" s="270"/>
      <c r="C1" s="270"/>
      <c r="D1" s="270"/>
      <c r="E1" s="270"/>
      <c r="F1" s="270"/>
      <c r="G1" s="270"/>
      <c r="H1" s="270"/>
      <c r="I1" s="270"/>
      <c r="J1" s="270"/>
      <c r="K1" s="270"/>
      <c r="L1" s="270"/>
      <c r="M1" s="270"/>
      <c r="N1" s="270"/>
      <c r="O1" s="270"/>
      <c r="P1" s="270"/>
      <c r="Q1" s="270"/>
      <c r="R1" s="270"/>
      <c r="S1" s="270"/>
      <c r="T1" s="270"/>
      <c r="U1" s="270"/>
      <c r="V1" s="271"/>
    </row>
    <row r="2" spans="1:22" ht="15">
      <c r="A2" s="272" t="str">
        <f>Datenblatt!A2</f>
        <v>14.05.2011 - Offenburg / SbTTV</v>
      </c>
      <c r="B2" s="273"/>
      <c r="C2" s="273"/>
      <c r="D2" s="273"/>
      <c r="E2" s="273"/>
      <c r="F2" s="273"/>
      <c r="G2" s="273"/>
      <c r="H2" s="273"/>
      <c r="I2" s="273"/>
      <c r="J2" s="273"/>
      <c r="K2" s="273"/>
      <c r="L2" s="273"/>
      <c r="M2" s="273"/>
      <c r="N2" s="273"/>
      <c r="O2" s="273"/>
      <c r="P2" s="273"/>
      <c r="Q2" s="273"/>
      <c r="R2" s="273"/>
      <c r="S2" s="273"/>
      <c r="T2" s="273"/>
      <c r="U2" s="273"/>
      <c r="V2" s="274"/>
    </row>
    <row r="4" spans="1:22" ht="15">
      <c r="A4" s="95" t="s">
        <v>62</v>
      </c>
      <c r="B4" s="96"/>
      <c r="C4" s="275" t="str">
        <f>Raster!D3</f>
        <v>Jungen U12</v>
      </c>
      <c r="D4" s="270"/>
      <c r="E4" s="270"/>
      <c r="F4" s="270"/>
      <c r="G4" s="270"/>
      <c r="H4" s="270"/>
      <c r="I4" s="270"/>
      <c r="J4" s="270"/>
      <c r="K4" s="270"/>
      <c r="L4" s="270"/>
      <c r="M4" s="270"/>
      <c r="N4" s="270"/>
      <c r="O4" s="270"/>
      <c r="P4" s="270"/>
      <c r="Q4" s="270"/>
      <c r="R4" s="270"/>
      <c r="S4" s="270"/>
      <c r="T4" s="270"/>
      <c r="U4" s="270"/>
      <c r="V4" s="271"/>
    </row>
    <row r="5" spans="1:22" ht="15">
      <c r="A5" s="97" t="s">
        <v>63</v>
      </c>
      <c r="B5" s="98"/>
      <c r="C5" s="276" t="str">
        <f>Raster!C14</f>
        <v>Gruppe B</v>
      </c>
      <c r="D5" s="273"/>
      <c r="E5" s="273"/>
      <c r="F5" s="273"/>
      <c r="G5" s="273"/>
      <c r="H5" s="273"/>
      <c r="I5" s="273"/>
      <c r="J5" s="273"/>
      <c r="K5" s="273"/>
      <c r="L5" s="273"/>
      <c r="M5" s="273"/>
      <c r="N5" s="273"/>
      <c r="O5" s="273"/>
      <c r="P5" s="273"/>
      <c r="Q5" s="273"/>
      <c r="R5" s="273"/>
      <c r="S5" s="273"/>
      <c r="T5" s="273"/>
      <c r="U5" s="273"/>
      <c r="V5" s="274"/>
    </row>
    <row r="7" spans="1:22" ht="18">
      <c r="A7" s="279" t="s">
        <v>64</v>
      </c>
      <c r="B7" s="279"/>
      <c r="C7" s="279"/>
      <c r="D7" s="279"/>
      <c r="E7" s="279"/>
      <c r="F7" s="279"/>
      <c r="G7" s="279"/>
      <c r="H7" s="279"/>
      <c r="I7" s="279"/>
      <c r="J7" s="279"/>
      <c r="K7" s="279"/>
      <c r="L7" s="279"/>
      <c r="M7" s="279"/>
      <c r="N7" s="279"/>
      <c r="O7" s="279"/>
      <c r="P7" s="279"/>
      <c r="Q7" s="279"/>
      <c r="R7" s="279"/>
      <c r="S7" s="279"/>
      <c r="T7" s="279"/>
      <c r="U7" s="279"/>
      <c r="V7" s="279"/>
    </row>
    <row r="8" ht="13.5" thickBot="1"/>
    <row r="9" spans="1:22" ht="12.75">
      <c r="A9" s="99" t="s">
        <v>65</v>
      </c>
      <c r="B9" s="100"/>
      <c r="C9" s="101"/>
      <c r="D9" s="102"/>
      <c r="E9" s="277" t="s">
        <v>66</v>
      </c>
      <c r="F9" s="278"/>
      <c r="G9" s="278"/>
      <c r="H9" s="277" t="s">
        <v>67</v>
      </c>
      <c r="I9" s="278"/>
      <c r="J9" s="278"/>
      <c r="K9" s="277" t="s">
        <v>68</v>
      </c>
      <c r="L9" s="278"/>
      <c r="M9" s="278"/>
      <c r="N9" s="277" t="s">
        <v>69</v>
      </c>
      <c r="O9" s="278"/>
      <c r="P9" s="278"/>
      <c r="Q9" s="277" t="s">
        <v>70</v>
      </c>
      <c r="R9" s="278"/>
      <c r="S9" s="278"/>
      <c r="T9" s="77"/>
      <c r="U9" s="103"/>
      <c r="V9" s="104"/>
    </row>
    <row r="10" spans="1:23" ht="12.75">
      <c r="A10" s="196" t="s">
        <v>147</v>
      </c>
      <c r="B10" s="106" t="str">
        <f>Raster!$C$15</f>
        <v>Spitz, Marco </v>
      </c>
      <c r="C10" s="206" t="s">
        <v>71</v>
      </c>
      <c r="D10" s="107" t="str">
        <f>Raster!$C$20</f>
        <v>Hosenthien, Vincenzo</v>
      </c>
      <c r="E10" s="108">
        <v>11</v>
      </c>
      <c r="F10" s="109" t="str">
        <f>IF(G10="","",IF(AND(E10&lt;11,G10&lt;11),"F",":"))</f>
        <v>:</v>
      </c>
      <c r="G10" s="110">
        <v>6</v>
      </c>
      <c r="H10" s="111">
        <v>11</v>
      </c>
      <c r="I10" s="109" t="str">
        <f>IF(J10="","",IF(AND(H10&lt;11,J10&lt;11),"F",":"))</f>
        <v>:</v>
      </c>
      <c r="J10" s="110">
        <v>2</v>
      </c>
      <c r="K10" s="111">
        <v>11</v>
      </c>
      <c r="L10" s="109" t="str">
        <f>IF(M10="","",IF(AND(K10&lt;11,M10&lt;11),"F",":"))</f>
        <v>:</v>
      </c>
      <c r="M10" s="110">
        <v>2</v>
      </c>
      <c r="N10" s="111"/>
      <c r="O10" s="109">
        <f>IF(P10="","",IF(AND(N10&lt;11,P10&lt;11),"F",":"))</f>
      </c>
      <c r="P10" s="110"/>
      <c r="Q10" s="111"/>
      <c r="R10" s="109">
        <f>IF(S10="","",IF(AND(Q10&lt;11,S10&lt;11),"F",":"))</f>
      </c>
      <c r="S10" s="110"/>
      <c r="T10" s="112">
        <f>IF(E10="","",IF(E10&gt;G10,1,0)+IF(H10&gt;J10,1,0)+IF(K10&gt;M10,1,0)+IF(N10&gt;P10,1,0)+IF(Q10&gt;S10,1,0))</f>
        <v>3</v>
      </c>
      <c r="U10" s="109" t="str">
        <f>IF(V10&lt;&gt;"",":","")</f>
        <v>:</v>
      </c>
      <c r="V10" s="113">
        <f>IF(G10="","",IF(G10&gt;E10,1,0)+IF(J10&gt;H10,1,0)+IF(M10&gt;K10,1,0)+IF(P10&gt;N10,1,0)+IF(S10&gt;Q10,1,0))</f>
        <v>0</v>
      </c>
      <c r="W10" s="114">
        <f>IF(E10="",0,IF(AND(T10&gt;0,T10=V10),1,0))</f>
        <v>0</v>
      </c>
    </row>
    <row r="11" spans="1:23" ht="12.75">
      <c r="A11" s="196" t="s">
        <v>149</v>
      </c>
      <c r="B11" s="106" t="str">
        <f>Raster!$C$16</f>
        <v>Stegemann, Torben</v>
      </c>
      <c r="C11" s="206" t="s">
        <v>71</v>
      </c>
      <c r="D11" s="107" t="str">
        <f>Raster!$C$19</f>
        <v>Drauz, Simon</v>
      </c>
      <c r="E11" s="108">
        <v>6</v>
      </c>
      <c r="F11" s="109" t="str">
        <f>IF(G11="","",IF(AND(E11&lt;11,G11&lt;11),"F",":"))</f>
        <v>:</v>
      </c>
      <c r="G11" s="110">
        <v>11</v>
      </c>
      <c r="H11" s="111">
        <v>11</v>
      </c>
      <c r="I11" s="109" t="str">
        <f>IF(J11="","",IF(AND(H11&lt;11,J11&lt;11),"F",":"))</f>
        <v>:</v>
      </c>
      <c r="J11" s="110">
        <v>6</v>
      </c>
      <c r="K11" s="111">
        <v>11</v>
      </c>
      <c r="L11" s="109" t="str">
        <f>IF(M11="","",IF(AND(K11&lt;11,M11&lt;11),"F",":"))</f>
        <v>:</v>
      </c>
      <c r="M11" s="110">
        <v>6</v>
      </c>
      <c r="N11" s="111">
        <v>11</v>
      </c>
      <c r="O11" s="109" t="str">
        <f>IF(P11="","",IF(AND(N11&lt;11,P11&lt;11),"F",":"))</f>
        <v>:</v>
      </c>
      <c r="P11" s="110">
        <v>5</v>
      </c>
      <c r="Q11" s="111"/>
      <c r="R11" s="109">
        <f>IF(S11="","",IF(AND(Q11&lt;11,S11&lt;11),"F",":"))</f>
      </c>
      <c r="S11" s="110"/>
      <c r="T11" s="112">
        <f>IF(E11="","",IF(E11&gt;G11,1,0)+IF(H11&gt;J11,1,0)+IF(K11&gt;M11,1,0)+IF(N11&gt;P11,1,0)+IF(Q11&gt;S11,1,0))</f>
        <v>3</v>
      </c>
      <c r="U11" s="109" t="str">
        <f>IF(V11&lt;&gt;"",":","")</f>
        <v>:</v>
      </c>
      <c r="V11" s="113">
        <f>IF(G11="","",IF(G11&gt;E11,1,0)+IF(J11&gt;H11,1,0)+IF(M11&gt;K11,1,0)+IF(P11&gt;N11,1,0)+IF(S11&gt;Q11,1,0))</f>
        <v>1</v>
      </c>
      <c r="W11" s="114">
        <f>IF(E11="",0,IF(AND(T11&gt;0,T11=V11),1,0))</f>
        <v>0</v>
      </c>
    </row>
    <row r="12" spans="1:23" ht="13.5" thickBot="1">
      <c r="A12" s="197" t="s">
        <v>150</v>
      </c>
      <c r="B12" s="117" t="str">
        <f>Raster!$C$17</f>
        <v>Engler, Linus</v>
      </c>
      <c r="C12" s="207" t="s">
        <v>71</v>
      </c>
      <c r="D12" s="118" t="str">
        <f>Raster!$C$18</f>
        <v>Stolz, Sven</v>
      </c>
      <c r="E12" s="119">
        <v>10</v>
      </c>
      <c r="F12" s="120" t="str">
        <f>IF(G12="","",IF(AND(E12&lt;11,G12&lt;11),"F",":"))</f>
        <v>:</v>
      </c>
      <c r="G12" s="121">
        <v>12</v>
      </c>
      <c r="H12" s="122">
        <v>11</v>
      </c>
      <c r="I12" s="120" t="str">
        <f>IF(J12="","",IF(AND(H12&lt;11,J12&lt;11),"F",":"))</f>
        <v>:</v>
      </c>
      <c r="J12" s="121">
        <v>3</v>
      </c>
      <c r="K12" s="122">
        <v>11</v>
      </c>
      <c r="L12" s="120" t="str">
        <f>IF(M12="","",IF(AND(K12&lt;11,M12&lt;11),"F",":"))</f>
        <v>:</v>
      </c>
      <c r="M12" s="121">
        <v>9</v>
      </c>
      <c r="N12" s="122">
        <v>11</v>
      </c>
      <c r="O12" s="120" t="str">
        <f>IF(P12="","",IF(AND(N12&lt;11,P12&lt;11),"F",":"))</f>
        <v>:</v>
      </c>
      <c r="P12" s="121">
        <v>9</v>
      </c>
      <c r="Q12" s="122"/>
      <c r="R12" s="120">
        <f>IF(S12="","",IF(AND(Q12&lt;11,S12&lt;11),"F",":"))</f>
      </c>
      <c r="S12" s="121"/>
      <c r="T12" s="123">
        <f>IF(E12="","",IF(E12&gt;G12,1,0)+IF(H12&gt;J12,1,0)+IF(K12&gt;M12,1,0)+IF(N12&gt;P12,1,0)+IF(Q12&gt;S12,1,0))</f>
        <v>3</v>
      </c>
      <c r="U12" s="120" t="str">
        <f>IF(V12&lt;&gt;"",":","")</f>
        <v>:</v>
      </c>
      <c r="V12" s="124">
        <f>IF(G12="","",IF(G12&gt;E12,1,0)+IF(J12&gt;H12,1,0)+IF(M12&gt;K12,1,0)+IF(P12&gt;N12,1,0)+IF(S12&gt;Q12,1,0))</f>
        <v>1</v>
      </c>
      <c r="W12" s="114">
        <f>IF(E12="",0,IF(AND(T12&gt;0,T12=V12),1,0))</f>
        <v>0</v>
      </c>
    </row>
    <row r="13" spans="1:20" ht="13.5" thickBot="1">
      <c r="A13" s="125"/>
      <c r="B13" s="126"/>
      <c r="C13" s="208"/>
      <c r="D13" s="126"/>
      <c r="E13" s="126"/>
      <c r="F13" s="126"/>
      <c r="G13" s="126"/>
      <c r="H13" s="126"/>
      <c r="I13" s="126"/>
      <c r="J13" s="126"/>
      <c r="K13" s="126"/>
      <c r="L13" s="126"/>
      <c r="M13" s="126"/>
      <c r="N13" s="126"/>
      <c r="O13" s="126"/>
      <c r="P13" s="126"/>
      <c r="Q13" s="126"/>
      <c r="R13" s="126"/>
      <c r="S13" s="126"/>
      <c r="T13" s="126"/>
    </row>
    <row r="14" spans="1:22" ht="12.75">
      <c r="A14" s="99" t="s">
        <v>72</v>
      </c>
      <c r="B14" s="100"/>
      <c r="C14" s="209"/>
      <c r="D14" s="102"/>
      <c r="E14" s="277" t="s">
        <v>66</v>
      </c>
      <c r="F14" s="278"/>
      <c r="G14" s="278"/>
      <c r="H14" s="277" t="s">
        <v>67</v>
      </c>
      <c r="I14" s="278"/>
      <c r="J14" s="278"/>
      <c r="K14" s="277" t="s">
        <v>68</v>
      </c>
      <c r="L14" s="278"/>
      <c r="M14" s="278"/>
      <c r="N14" s="277" t="s">
        <v>69</v>
      </c>
      <c r="O14" s="278"/>
      <c r="P14" s="278"/>
      <c r="Q14" s="277" t="s">
        <v>70</v>
      </c>
      <c r="R14" s="278"/>
      <c r="S14" s="278"/>
      <c r="T14" s="77"/>
      <c r="U14" s="103"/>
      <c r="V14" s="104"/>
    </row>
    <row r="15" spans="1:23" ht="12.75">
      <c r="A15" s="198" t="s">
        <v>148</v>
      </c>
      <c r="B15" s="106" t="str">
        <f>Raster!$C$15</f>
        <v>Spitz, Marco </v>
      </c>
      <c r="C15" s="206" t="s">
        <v>71</v>
      </c>
      <c r="D15" s="107" t="str">
        <f>Raster!$C$19</f>
        <v>Drauz, Simon</v>
      </c>
      <c r="E15" s="108">
        <v>11</v>
      </c>
      <c r="F15" s="109" t="str">
        <f>IF(G15="","",IF(AND(E15&lt;11,G15&lt;11),"F",":"))</f>
        <v>:</v>
      </c>
      <c r="G15" s="110">
        <v>4</v>
      </c>
      <c r="H15" s="111">
        <v>11</v>
      </c>
      <c r="I15" s="109" t="str">
        <f>IF(J15="","",IF(AND(H15&lt;11,J15&lt;11),"F",":"))</f>
        <v>:</v>
      </c>
      <c r="J15" s="110">
        <v>2</v>
      </c>
      <c r="K15" s="111">
        <v>11</v>
      </c>
      <c r="L15" s="109" t="str">
        <f>IF(M15="","",IF(AND(K15&lt;11,M15&lt;11),"F",":"))</f>
        <v>:</v>
      </c>
      <c r="M15" s="110">
        <v>6</v>
      </c>
      <c r="N15" s="111"/>
      <c r="O15" s="109">
        <f>IF(P15="","",IF(AND(N15&lt;11,P15&lt;11),"F",":"))</f>
      </c>
      <c r="P15" s="110"/>
      <c r="Q15" s="111"/>
      <c r="R15" s="109">
        <f>IF(S15="","",IF(AND(Q15&lt;11,S15&lt;11),"F",":"))</f>
      </c>
      <c r="S15" s="110"/>
      <c r="T15" s="112">
        <f>IF(E15="","",IF(E15&gt;G15,1,0)+IF(H15&gt;J15,1,0)+IF(K15&gt;M15,1,0)+IF(N15&gt;P15,1,0)+IF(Q15&gt;S15,1,0))</f>
        <v>3</v>
      </c>
      <c r="U15" s="109" t="str">
        <f>IF(V15&lt;&gt;"",":","")</f>
        <v>:</v>
      </c>
      <c r="V15" s="113">
        <f>IF(G15="","",IF(G15&gt;E15,1,0)+IF(J15&gt;H15,1,0)+IF(M15&gt;K15,1,0)+IF(P15&gt;N15,1,0)+IF(S15&gt;Q15,1,0))</f>
        <v>0</v>
      </c>
      <c r="W15" s="114">
        <f>IF(E15="",0,IF(AND(T15&gt;0,T15=V15),1,0))</f>
        <v>0</v>
      </c>
    </row>
    <row r="16" spans="1:23" ht="12.75">
      <c r="A16" s="196" t="s">
        <v>161</v>
      </c>
      <c r="B16" s="106" t="str">
        <f>Raster!$C$16</f>
        <v>Stegemann, Torben</v>
      </c>
      <c r="C16" s="206" t="s">
        <v>71</v>
      </c>
      <c r="D16" s="107" t="str">
        <f>Raster!$C$18</f>
        <v>Stolz, Sven</v>
      </c>
      <c r="E16" s="108">
        <v>11</v>
      </c>
      <c r="F16" s="109" t="str">
        <f>IF(G16="","",IF(AND(E16&lt;11,G16&lt;11),"F",":"))</f>
        <v>:</v>
      </c>
      <c r="G16" s="110">
        <v>5</v>
      </c>
      <c r="H16" s="111">
        <v>8</v>
      </c>
      <c r="I16" s="109" t="str">
        <f>IF(J16="","",IF(AND(H16&lt;11,J16&lt;11),"F",":"))</f>
        <v>:</v>
      </c>
      <c r="J16" s="110">
        <v>11</v>
      </c>
      <c r="K16" s="111">
        <v>11</v>
      </c>
      <c r="L16" s="109" t="str">
        <f>IF(M16="","",IF(AND(K16&lt;11,M16&lt;11),"F",":"))</f>
        <v>:</v>
      </c>
      <c r="M16" s="110">
        <v>9</v>
      </c>
      <c r="N16" s="111">
        <v>7</v>
      </c>
      <c r="O16" s="109" t="str">
        <f>IF(P16="","",IF(AND(N16&lt;11,P16&lt;11),"F",":"))</f>
        <v>:</v>
      </c>
      <c r="P16" s="110">
        <v>11</v>
      </c>
      <c r="Q16" s="111">
        <v>9</v>
      </c>
      <c r="R16" s="109" t="str">
        <f>IF(S16="","",IF(AND(Q16&lt;11,S16&lt;11),"F",":"))</f>
        <v>:</v>
      </c>
      <c r="S16" s="110">
        <v>11</v>
      </c>
      <c r="T16" s="112">
        <f>IF(E16="","",IF(E16&gt;G16,1,0)+IF(H16&gt;J16,1,0)+IF(K16&gt;M16,1,0)+IF(N16&gt;P16,1,0)+IF(Q16&gt;S16,1,0))</f>
        <v>2</v>
      </c>
      <c r="U16" s="109" t="str">
        <f>IF(V16&lt;&gt;"",":","")</f>
        <v>:</v>
      </c>
      <c r="V16" s="113">
        <f>IF(G16="","",IF(G16&gt;E16,1,0)+IF(J16&gt;H16,1,0)+IF(M16&gt;K16,1,0)+IF(P16&gt;N16,1,0)+IF(S16&gt;Q16,1,0))</f>
        <v>3</v>
      </c>
      <c r="W16" s="114">
        <f>IF(E16="",0,IF(AND(T16&gt;0,T16=V16),1,0))</f>
        <v>0</v>
      </c>
    </row>
    <row r="17" spans="1:23" ht="13.5" thickBot="1">
      <c r="A17" s="197" t="s">
        <v>152</v>
      </c>
      <c r="B17" s="117" t="str">
        <f>Raster!$C$17</f>
        <v>Engler, Linus</v>
      </c>
      <c r="C17" s="207" t="s">
        <v>71</v>
      </c>
      <c r="D17" s="118" t="str">
        <f>Raster!$C$20</f>
        <v>Hosenthien, Vincenzo</v>
      </c>
      <c r="E17" s="119">
        <v>11</v>
      </c>
      <c r="F17" s="120" t="str">
        <f>IF(G17="","",IF(AND(E17&lt;11,G17&lt;11),"F",":"))</f>
        <v>:</v>
      </c>
      <c r="G17" s="121">
        <v>8</v>
      </c>
      <c r="H17" s="122">
        <v>11</v>
      </c>
      <c r="I17" s="120" t="str">
        <f>IF(J17="","",IF(AND(H17&lt;11,J17&lt;11),"F",":"))</f>
        <v>:</v>
      </c>
      <c r="J17" s="121">
        <v>5</v>
      </c>
      <c r="K17" s="122">
        <v>11</v>
      </c>
      <c r="L17" s="120" t="str">
        <f>IF(M17="","",IF(AND(K17&lt;11,M17&lt;11),"F",":"))</f>
        <v>:</v>
      </c>
      <c r="M17" s="121">
        <v>7</v>
      </c>
      <c r="N17" s="122"/>
      <c r="O17" s="120">
        <f>IF(P17="","",IF(AND(N17&lt;11,P17&lt;11),"F",":"))</f>
      </c>
      <c r="P17" s="121"/>
      <c r="Q17" s="122"/>
      <c r="R17" s="120">
        <f>IF(S17="","",IF(AND(Q17&lt;11,S17&lt;11),"F",":"))</f>
      </c>
      <c r="S17" s="121"/>
      <c r="T17" s="123">
        <f>IF(E17="","",IF(E17&gt;G17,1,0)+IF(H17&gt;J17,1,0)+IF(K17&gt;M17,1,0)+IF(N17&gt;P17,1,0)+IF(Q17&gt;S17,1,0))</f>
        <v>3</v>
      </c>
      <c r="U17" s="120" t="str">
        <f>IF(V17&lt;&gt;"",":","")</f>
        <v>:</v>
      </c>
      <c r="V17" s="124">
        <f>IF(G17="","",IF(G17&gt;E17,1,0)+IF(J17&gt;H17,1,0)+IF(M17&gt;K17,1,0)+IF(P17&gt;N17,1,0)+IF(S17&gt;Q17,1,0))</f>
        <v>0</v>
      </c>
      <c r="W17" s="114">
        <f>IF(E17="",0,IF(AND(T17&gt;0,T17=V17),1,0))</f>
        <v>0</v>
      </c>
    </row>
    <row r="18" spans="1:20" ht="13.5" thickBot="1">
      <c r="A18" s="125"/>
      <c r="B18" s="126"/>
      <c r="C18" s="208"/>
      <c r="D18" s="126"/>
      <c r="E18" s="126"/>
      <c r="F18" s="126"/>
      <c r="G18" s="126"/>
      <c r="H18" s="126"/>
      <c r="I18" s="126"/>
      <c r="J18" s="126"/>
      <c r="K18" s="126"/>
      <c r="L18" s="126"/>
      <c r="M18" s="126"/>
      <c r="N18" s="126"/>
      <c r="O18" s="126"/>
      <c r="P18" s="126"/>
      <c r="Q18" s="126"/>
      <c r="R18" s="126"/>
      <c r="S18" s="126"/>
      <c r="T18" s="126"/>
    </row>
    <row r="19" spans="1:22" ht="12.75">
      <c r="A19" s="99" t="s">
        <v>73</v>
      </c>
      <c r="B19" s="100"/>
      <c r="C19" s="209"/>
      <c r="D19" s="102"/>
      <c r="E19" s="277" t="s">
        <v>66</v>
      </c>
      <c r="F19" s="278"/>
      <c r="G19" s="278"/>
      <c r="H19" s="277" t="s">
        <v>67</v>
      </c>
      <c r="I19" s="278"/>
      <c r="J19" s="278"/>
      <c r="K19" s="277" t="s">
        <v>68</v>
      </c>
      <c r="L19" s="278"/>
      <c r="M19" s="278"/>
      <c r="N19" s="277" t="s">
        <v>69</v>
      </c>
      <c r="O19" s="278"/>
      <c r="P19" s="278"/>
      <c r="Q19" s="277" t="s">
        <v>70</v>
      </c>
      <c r="R19" s="278"/>
      <c r="S19" s="278"/>
      <c r="T19" s="77"/>
      <c r="U19" s="103"/>
      <c r="V19" s="104"/>
    </row>
    <row r="20" spans="1:23" ht="12.75">
      <c r="A20" s="198" t="s">
        <v>151</v>
      </c>
      <c r="B20" s="106" t="str">
        <f>Raster!$C$15</f>
        <v>Spitz, Marco </v>
      </c>
      <c r="C20" s="206" t="s">
        <v>71</v>
      </c>
      <c r="D20" s="107" t="str">
        <f>Raster!$C$18</f>
        <v>Stolz, Sven</v>
      </c>
      <c r="E20" s="108">
        <v>11</v>
      </c>
      <c r="F20" s="109" t="str">
        <f>IF(G20="","",IF(AND(E20&lt;11,G20&lt;11),"F",":"))</f>
        <v>:</v>
      </c>
      <c r="G20" s="110">
        <v>3</v>
      </c>
      <c r="H20" s="111">
        <v>11</v>
      </c>
      <c r="I20" s="109" t="str">
        <f>IF(J20="","",IF(AND(H20&lt;11,J20&lt;11),"F",":"))</f>
        <v>:</v>
      </c>
      <c r="J20" s="110">
        <v>7</v>
      </c>
      <c r="K20" s="111">
        <v>11</v>
      </c>
      <c r="L20" s="109" t="str">
        <f>IF(M20="","",IF(AND(K20&lt;11,M20&lt;11),"F",":"))</f>
        <v>:</v>
      </c>
      <c r="M20" s="110">
        <v>7</v>
      </c>
      <c r="N20" s="111"/>
      <c r="O20" s="109">
        <f>IF(P20="","",IF(AND(N20&lt;11,P20&lt;11),"F",":"))</f>
      </c>
      <c r="P20" s="110"/>
      <c r="Q20" s="111"/>
      <c r="R20" s="109">
        <f>IF(S20="","",IF(AND(Q20&lt;11,S20&lt;11),"F",":"))</f>
      </c>
      <c r="S20" s="110"/>
      <c r="T20" s="112">
        <f>IF(E20="","",IF(E20&gt;G20,1,0)+IF(H20&gt;J20,1,0)+IF(K20&gt;M20,1,0)+IF(N20&gt;P20,1,0)+IF(Q20&gt;S20,1,0))</f>
        <v>3</v>
      </c>
      <c r="U20" s="109" t="str">
        <f>IF(V20&lt;&gt;"",":","")</f>
        <v>:</v>
      </c>
      <c r="V20" s="113">
        <f>IF(G20="","",IF(G20&gt;E20,1,0)+IF(J20&gt;H20,1,0)+IF(M20&gt;K20,1,0)+IF(P20&gt;N20,1,0)+IF(S20&gt;Q20,1,0))</f>
        <v>0</v>
      </c>
      <c r="W20" s="114">
        <f>IF(E20="",0,IF(AND(T20&gt;0,T20=V20),1,0))</f>
        <v>0</v>
      </c>
    </row>
    <row r="21" spans="1:23" ht="12.75">
      <c r="A21" s="196" t="s">
        <v>153</v>
      </c>
      <c r="B21" s="106" t="str">
        <f>Raster!$C$16</f>
        <v>Stegemann, Torben</v>
      </c>
      <c r="C21" s="206" t="s">
        <v>71</v>
      </c>
      <c r="D21" s="107" t="str">
        <f>Raster!$C$17</f>
        <v>Engler, Linus</v>
      </c>
      <c r="E21" s="108">
        <v>6</v>
      </c>
      <c r="F21" s="109" t="str">
        <f>IF(G21="","",IF(AND(E21&lt;11,G21&lt;11),"F",":"))</f>
        <v>:</v>
      </c>
      <c r="G21" s="110">
        <v>11</v>
      </c>
      <c r="H21" s="111">
        <v>5</v>
      </c>
      <c r="I21" s="109" t="str">
        <f>IF(J21="","",IF(AND(H21&lt;11,J21&lt;11),"F",":"))</f>
        <v>:</v>
      </c>
      <c r="J21" s="110">
        <v>11</v>
      </c>
      <c r="K21" s="111">
        <v>3</v>
      </c>
      <c r="L21" s="109" t="str">
        <f>IF(M21="","",IF(AND(K21&lt;11,M21&lt;11),"F",":"))</f>
        <v>:</v>
      </c>
      <c r="M21" s="110">
        <v>11</v>
      </c>
      <c r="N21" s="111"/>
      <c r="O21" s="109">
        <f>IF(P21="","",IF(AND(N21&lt;11,P21&lt;11),"F",":"))</f>
      </c>
      <c r="P21" s="110"/>
      <c r="Q21" s="111"/>
      <c r="R21" s="109">
        <f>IF(S21="","",IF(AND(Q21&lt;11,S21&lt;11),"F",":"))</f>
      </c>
      <c r="S21" s="110"/>
      <c r="T21" s="112">
        <f>IF(E21="","",IF(E21&gt;G21,1,0)+IF(H21&gt;J21,1,0)+IF(K21&gt;M21,1,0)+IF(N21&gt;P21,1,0)+IF(Q21&gt;S21,1,0))</f>
        <v>0</v>
      </c>
      <c r="U21" s="109" t="str">
        <f>IF(V21&lt;&gt;"",":","")</f>
        <v>:</v>
      </c>
      <c r="V21" s="113">
        <f>IF(G21="","",IF(G21&gt;E21,1,0)+IF(J21&gt;H21,1,0)+IF(M21&gt;K21,1,0)+IF(P21&gt;N21,1,0)+IF(S21&gt;Q21,1,0))</f>
        <v>3</v>
      </c>
      <c r="W21" s="114">
        <f>IF(E21="",0,IF(AND(T21&gt;0,T21=V21),1,0))</f>
        <v>0</v>
      </c>
    </row>
    <row r="22" spans="1:23" ht="13.5" thickBot="1">
      <c r="A22" s="197" t="s">
        <v>154</v>
      </c>
      <c r="B22" s="117" t="str">
        <f>Raster!$C$19</f>
        <v>Drauz, Simon</v>
      </c>
      <c r="C22" s="207" t="s">
        <v>71</v>
      </c>
      <c r="D22" s="118" t="str">
        <f>Raster!$C$20</f>
        <v>Hosenthien, Vincenzo</v>
      </c>
      <c r="E22" s="119">
        <v>12</v>
      </c>
      <c r="F22" s="120" t="str">
        <f>IF(G22="","",IF(AND(E22&lt;11,G22&lt;11),"F",":"))</f>
        <v>:</v>
      </c>
      <c r="G22" s="121">
        <v>10</v>
      </c>
      <c r="H22" s="122">
        <v>11</v>
      </c>
      <c r="I22" s="120" t="str">
        <f>IF(J22="","",IF(AND(H22&lt;11,J22&lt;11),"F",":"))</f>
        <v>:</v>
      </c>
      <c r="J22" s="121">
        <v>8</v>
      </c>
      <c r="K22" s="122">
        <v>13</v>
      </c>
      <c r="L22" s="120" t="str">
        <f>IF(M22="","",IF(AND(K22&lt;11,M22&lt;11),"F",":"))</f>
        <v>:</v>
      </c>
      <c r="M22" s="121">
        <v>11</v>
      </c>
      <c r="N22" s="122"/>
      <c r="O22" s="120">
        <f>IF(P22="","",IF(AND(N22&lt;11,P22&lt;11),"F",":"))</f>
      </c>
      <c r="P22" s="121"/>
      <c r="Q22" s="122"/>
      <c r="R22" s="120">
        <f>IF(S22="","",IF(AND(Q22&lt;11,S22&lt;11),"F",":"))</f>
      </c>
      <c r="S22" s="121"/>
      <c r="T22" s="123">
        <f>IF(E22="","",IF(E22&gt;G22,1,0)+IF(H22&gt;J22,1,0)+IF(K22&gt;M22,1,0)+IF(N22&gt;P22,1,0)+IF(Q22&gt;S22,1,0))</f>
        <v>3</v>
      </c>
      <c r="U22" s="120" t="str">
        <f>IF(V22&lt;&gt;"",":","")</f>
        <v>:</v>
      </c>
      <c r="V22" s="124">
        <f>IF(G22="","",IF(G22&gt;E22,1,0)+IF(J22&gt;H22,1,0)+IF(M22&gt;K22,1,0)+IF(P22&gt;N22,1,0)+IF(S22&gt;Q22,1,0))</f>
        <v>0</v>
      </c>
      <c r="W22" s="114">
        <f>IF(E22="",0,IF(AND(T22&gt;0,T22=V22),1,0))</f>
        <v>0</v>
      </c>
    </row>
    <row r="23" spans="1:20" ht="13.5" thickBot="1">
      <c r="A23" s="125"/>
      <c r="B23" s="126"/>
      <c r="C23" s="208"/>
      <c r="D23" s="126"/>
      <c r="E23" s="126"/>
      <c r="F23" s="126"/>
      <c r="G23" s="126"/>
      <c r="H23" s="126"/>
      <c r="I23" s="126"/>
      <c r="J23" s="126"/>
      <c r="K23" s="126"/>
      <c r="L23" s="126"/>
      <c r="M23" s="126"/>
      <c r="N23" s="126"/>
      <c r="O23" s="126"/>
      <c r="P23" s="126"/>
      <c r="Q23" s="126"/>
      <c r="R23" s="126"/>
      <c r="S23" s="126"/>
      <c r="T23" s="126"/>
    </row>
    <row r="24" spans="1:22" ht="12.75">
      <c r="A24" s="99" t="s">
        <v>75</v>
      </c>
      <c r="B24" s="100"/>
      <c r="C24" s="209"/>
      <c r="D24" s="102"/>
      <c r="E24" s="277" t="s">
        <v>66</v>
      </c>
      <c r="F24" s="278"/>
      <c r="G24" s="278"/>
      <c r="H24" s="277" t="s">
        <v>67</v>
      </c>
      <c r="I24" s="278"/>
      <c r="J24" s="278"/>
      <c r="K24" s="277" t="s">
        <v>68</v>
      </c>
      <c r="L24" s="278"/>
      <c r="M24" s="278"/>
      <c r="N24" s="277" t="s">
        <v>69</v>
      </c>
      <c r="O24" s="278"/>
      <c r="P24" s="278"/>
      <c r="Q24" s="277" t="s">
        <v>70</v>
      </c>
      <c r="R24" s="278"/>
      <c r="S24" s="278"/>
      <c r="T24" s="77"/>
      <c r="U24" s="103"/>
      <c r="V24" s="104"/>
    </row>
    <row r="25" spans="1:23" ht="12.75">
      <c r="A25" s="198" t="s">
        <v>155</v>
      </c>
      <c r="B25" s="106" t="str">
        <f>Raster!$C$15</f>
        <v>Spitz, Marco </v>
      </c>
      <c r="C25" s="206" t="s">
        <v>71</v>
      </c>
      <c r="D25" s="107" t="str">
        <f>Raster!$C$17</f>
        <v>Engler, Linus</v>
      </c>
      <c r="E25" s="108">
        <v>11</v>
      </c>
      <c r="F25" s="109" t="str">
        <f>IF(G25="","",IF(AND(E25&lt;11,G25&lt;11),"F",":"))</f>
        <v>:</v>
      </c>
      <c r="G25" s="110">
        <v>5</v>
      </c>
      <c r="H25" s="111">
        <v>11</v>
      </c>
      <c r="I25" s="109" t="str">
        <f>IF(J25="","",IF(AND(H25&lt;11,J25&lt;11),"F",":"))</f>
        <v>:</v>
      </c>
      <c r="J25" s="110">
        <v>6</v>
      </c>
      <c r="K25" s="111">
        <v>11</v>
      </c>
      <c r="L25" s="109" t="str">
        <f>IF(M25="","",IF(AND(K25&lt;11,M25&lt;11),"F",":"))</f>
        <v>:</v>
      </c>
      <c r="M25" s="110">
        <v>5</v>
      </c>
      <c r="N25" s="111"/>
      <c r="O25" s="109">
        <f>IF(P25="","",IF(AND(N25&lt;11,P25&lt;11),"F",":"))</f>
      </c>
      <c r="P25" s="110"/>
      <c r="Q25" s="111"/>
      <c r="R25" s="109">
        <f>IF(S25="","",IF(AND(Q25&lt;11,S25&lt;11),"F",":"))</f>
      </c>
      <c r="S25" s="110"/>
      <c r="T25" s="112">
        <f>IF(E25="","",IF(E25&gt;G25,1,0)+IF(H25&gt;J25,1,0)+IF(K25&gt;M25,1,0)+IF(N25&gt;P25,1,0)+IF(Q25&gt;S25,1,0))</f>
        <v>3</v>
      </c>
      <c r="U25" s="109" t="str">
        <f>IF(V25&lt;&gt;"",":","")</f>
        <v>:</v>
      </c>
      <c r="V25" s="113">
        <f>IF(G25="","",IF(G25&gt;E25,1,0)+IF(J25&gt;H25,1,0)+IF(M25&gt;K25,1,0)+IF(P25&gt;N25,1,0)+IF(S25&gt;Q25,1,0))</f>
        <v>0</v>
      </c>
      <c r="W25" s="114">
        <f>IF(E25="",0,IF(AND(T25&gt;0,T25=V25),1,0))</f>
        <v>0</v>
      </c>
    </row>
    <row r="26" spans="1:23" ht="12.75">
      <c r="A26" s="196" t="s">
        <v>156</v>
      </c>
      <c r="B26" s="106" t="str">
        <f>Raster!$C$16</f>
        <v>Stegemann, Torben</v>
      </c>
      <c r="C26" s="206" t="s">
        <v>71</v>
      </c>
      <c r="D26" s="107" t="str">
        <f>Raster!$C$20</f>
        <v>Hosenthien, Vincenzo</v>
      </c>
      <c r="E26" s="108">
        <v>11</v>
      </c>
      <c r="F26" s="109" t="str">
        <f>IF(G26="","",IF(AND(E26&lt;11,G26&lt;11),"F",":"))</f>
        <v>:</v>
      </c>
      <c r="G26" s="110">
        <v>7</v>
      </c>
      <c r="H26" s="111">
        <v>11</v>
      </c>
      <c r="I26" s="109" t="str">
        <f>IF(J26="","",IF(AND(H26&lt;11,J26&lt;11),"F",":"))</f>
        <v>:</v>
      </c>
      <c r="J26" s="110">
        <v>8</v>
      </c>
      <c r="K26" s="111">
        <v>11</v>
      </c>
      <c r="L26" s="109" t="str">
        <f>IF(M26="","",IF(AND(K26&lt;11,M26&lt;11),"F",":"))</f>
        <v>:</v>
      </c>
      <c r="M26" s="110">
        <v>13</v>
      </c>
      <c r="N26" s="111">
        <v>11</v>
      </c>
      <c r="O26" s="109" t="str">
        <f>IF(P26="","",IF(AND(N26&lt;11,P26&lt;11),"F",":"))</f>
        <v>:</v>
      </c>
      <c r="P26" s="110">
        <v>7</v>
      </c>
      <c r="Q26" s="111"/>
      <c r="R26" s="109">
        <f>IF(S26="","",IF(AND(Q26&lt;11,S26&lt;11),"F",":"))</f>
      </c>
      <c r="S26" s="110"/>
      <c r="T26" s="112">
        <f>IF(E26="","",IF(E26&gt;G26,1,0)+IF(H26&gt;J26,1,0)+IF(K26&gt;M26,1,0)+IF(N26&gt;P26,1,0)+IF(Q26&gt;S26,1,0))</f>
        <v>3</v>
      </c>
      <c r="U26" s="109" t="str">
        <f>IF(V26&lt;&gt;"",":","")</f>
        <v>:</v>
      </c>
      <c r="V26" s="113">
        <f>IF(G26="","",IF(G26&gt;E26,1,0)+IF(J26&gt;H26,1,0)+IF(M26&gt;K26,1,0)+IF(P26&gt;N26,1,0)+IF(S26&gt;Q26,1,0))</f>
        <v>1</v>
      </c>
      <c r="W26" s="114">
        <f>IF(E26="",0,IF(AND(T26&gt;0,T26=V26),1,0))</f>
        <v>0</v>
      </c>
    </row>
    <row r="27" spans="1:23" ht="13.5" thickBot="1">
      <c r="A27" s="197" t="s">
        <v>157</v>
      </c>
      <c r="B27" s="117" t="str">
        <f>Raster!$C$18</f>
        <v>Stolz, Sven</v>
      </c>
      <c r="C27" s="207" t="s">
        <v>71</v>
      </c>
      <c r="D27" s="118" t="str">
        <f>Raster!$C$19</f>
        <v>Drauz, Simon</v>
      </c>
      <c r="E27" s="119">
        <v>12</v>
      </c>
      <c r="F27" s="120" t="str">
        <f>IF(G27="","",IF(AND(E27&lt;11,G27&lt;11),"F",":"))</f>
        <v>:</v>
      </c>
      <c r="G27" s="121">
        <v>10</v>
      </c>
      <c r="H27" s="122">
        <v>11</v>
      </c>
      <c r="I27" s="120" t="str">
        <f>IF(J27="","",IF(AND(H27&lt;11,J27&lt;11),"F",":"))</f>
        <v>:</v>
      </c>
      <c r="J27" s="121">
        <v>8</v>
      </c>
      <c r="K27" s="122">
        <v>11</v>
      </c>
      <c r="L27" s="120" t="str">
        <f>IF(M27="","",IF(AND(K27&lt;11,M27&lt;11),"F",":"))</f>
        <v>:</v>
      </c>
      <c r="M27" s="121">
        <v>8</v>
      </c>
      <c r="N27" s="122"/>
      <c r="O27" s="120">
        <f>IF(P27="","",IF(AND(N27&lt;11,P27&lt;11),"F",":"))</f>
      </c>
      <c r="P27" s="121"/>
      <c r="Q27" s="122"/>
      <c r="R27" s="120">
        <f>IF(S27="","",IF(AND(Q27&lt;11,S27&lt;11),"F",":"))</f>
      </c>
      <c r="S27" s="121"/>
      <c r="T27" s="123">
        <f>IF(E27="","",IF(E27&gt;G27,1,0)+IF(H27&gt;J27,1,0)+IF(K27&gt;M27,1,0)+IF(N27&gt;P27,1,0)+IF(Q27&gt;S27,1,0))</f>
        <v>3</v>
      </c>
      <c r="U27" s="120" t="str">
        <f>IF(V27&lt;&gt;"",":","")</f>
        <v>:</v>
      </c>
      <c r="V27" s="124">
        <f>IF(G27="","",IF(G27&gt;E27,1,0)+IF(J27&gt;H27,1,0)+IF(M27&gt;K27,1,0)+IF(P27&gt;N27,1,0)+IF(S27&gt;Q27,1,0))</f>
        <v>0</v>
      </c>
      <c r="W27" s="114">
        <f>IF(E27="",0,IF(AND(T27&gt;0,T27=V27),1,0))</f>
        <v>0</v>
      </c>
    </row>
    <row r="28" spans="1:20" ht="13.5" thickBot="1">
      <c r="A28" s="125"/>
      <c r="B28" s="126"/>
      <c r="C28" s="208"/>
      <c r="D28" s="126"/>
      <c r="E28" s="126"/>
      <c r="F28" s="126"/>
      <c r="G28" s="126"/>
      <c r="H28" s="126"/>
      <c r="I28" s="126"/>
      <c r="J28" s="126"/>
      <c r="K28" s="126"/>
      <c r="L28" s="126"/>
      <c r="M28" s="126"/>
      <c r="N28" s="126"/>
      <c r="O28" s="126"/>
      <c r="P28" s="126"/>
      <c r="Q28" s="126"/>
      <c r="R28" s="126"/>
      <c r="S28" s="126"/>
      <c r="T28" s="126"/>
    </row>
    <row r="29" spans="1:22" ht="12.75">
      <c r="A29" s="99" t="s">
        <v>77</v>
      </c>
      <c r="B29" s="100"/>
      <c r="C29" s="209"/>
      <c r="D29" s="102"/>
      <c r="E29" s="277" t="s">
        <v>66</v>
      </c>
      <c r="F29" s="278"/>
      <c r="G29" s="278"/>
      <c r="H29" s="277" t="s">
        <v>67</v>
      </c>
      <c r="I29" s="278"/>
      <c r="J29" s="278"/>
      <c r="K29" s="277" t="s">
        <v>68</v>
      </c>
      <c r="L29" s="278"/>
      <c r="M29" s="278"/>
      <c r="N29" s="277" t="s">
        <v>69</v>
      </c>
      <c r="O29" s="278"/>
      <c r="P29" s="278"/>
      <c r="Q29" s="277" t="s">
        <v>70</v>
      </c>
      <c r="R29" s="278"/>
      <c r="S29" s="278"/>
      <c r="T29" s="77"/>
      <c r="U29" s="103"/>
      <c r="V29" s="104"/>
    </row>
    <row r="30" spans="1:23" ht="12.75">
      <c r="A30" s="198" t="s">
        <v>158</v>
      </c>
      <c r="B30" s="106" t="str">
        <f>Raster!$C$15</f>
        <v>Spitz, Marco </v>
      </c>
      <c r="C30" s="206" t="s">
        <v>71</v>
      </c>
      <c r="D30" s="107" t="str">
        <f>Raster!$C$16</f>
        <v>Stegemann, Torben</v>
      </c>
      <c r="E30" s="108">
        <v>11</v>
      </c>
      <c r="F30" s="109" t="str">
        <f>IF(G30="","",IF(AND(E30&lt;11,G30&lt;11),"F",":"))</f>
        <v>:</v>
      </c>
      <c r="G30" s="110">
        <v>4</v>
      </c>
      <c r="H30" s="111">
        <v>11</v>
      </c>
      <c r="I30" s="109" t="str">
        <f>IF(J30="","",IF(AND(H30&lt;11,J30&lt;11),"F",":"))</f>
        <v>:</v>
      </c>
      <c r="J30" s="110">
        <v>3</v>
      </c>
      <c r="K30" s="111">
        <v>11</v>
      </c>
      <c r="L30" s="109" t="str">
        <f>IF(M30="","",IF(AND(K30&lt;11,M30&lt;11),"F",":"))</f>
        <v>:</v>
      </c>
      <c r="M30" s="110">
        <v>6</v>
      </c>
      <c r="N30" s="111"/>
      <c r="O30" s="109">
        <f>IF(P30="","",IF(AND(N30&lt;11,P30&lt;11),"F",":"))</f>
      </c>
      <c r="P30" s="110"/>
      <c r="Q30" s="111"/>
      <c r="R30" s="109">
        <f>IF(S30="","",IF(AND(Q30&lt;11,S30&lt;11),"F",":"))</f>
      </c>
      <c r="S30" s="110"/>
      <c r="T30" s="112">
        <f>IF(E30="","",IF(E30&gt;G30,1,0)+IF(H30&gt;J30,1,0)+IF(K30&gt;M30,1,0)+IF(N30&gt;P30,1,0)+IF(Q30&gt;S30,1,0))</f>
        <v>3</v>
      </c>
      <c r="U30" s="109" t="str">
        <f>IF(V30&lt;&gt;"",":","")</f>
        <v>:</v>
      </c>
      <c r="V30" s="113">
        <f>IF(G30="","",IF(G30&gt;E30,1,0)+IF(J30&gt;H30,1,0)+IF(M30&gt;K30,1,0)+IF(P30&gt;N30,1,0)+IF(S30&gt;Q30,1,0))</f>
        <v>0</v>
      </c>
      <c r="W30" s="114">
        <f>IF(E30="",0,IF(AND(T30&gt;0,T30=V30),1,0))</f>
        <v>0</v>
      </c>
    </row>
    <row r="31" spans="1:23" ht="12.75">
      <c r="A31" s="196" t="s">
        <v>159</v>
      </c>
      <c r="B31" s="106" t="str">
        <f>Raster!$C$17</f>
        <v>Engler, Linus</v>
      </c>
      <c r="C31" s="206" t="s">
        <v>71</v>
      </c>
      <c r="D31" s="107" t="str">
        <f>Raster!$C$19</f>
        <v>Drauz, Simon</v>
      </c>
      <c r="E31" s="108">
        <v>15</v>
      </c>
      <c r="F31" s="109" t="str">
        <f>IF(G31="","",IF(AND(E31&lt;11,G31&lt;11),"F",":"))</f>
        <v>:</v>
      </c>
      <c r="G31" s="110">
        <v>13</v>
      </c>
      <c r="H31" s="111">
        <v>11</v>
      </c>
      <c r="I31" s="109" t="str">
        <f>IF(J31="","",IF(AND(H31&lt;11,J31&lt;11),"F",":"))</f>
        <v>:</v>
      </c>
      <c r="J31" s="110">
        <v>9</v>
      </c>
      <c r="K31" s="111">
        <v>11</v>
      </c>
      <c r="L31" s="109" t="str">
        <f>IF(M31="","",IF(AND(K31&lt;11,M31&lt;11),"F",":"))</f>
        <v>:</v>
      </c>
      <c r="M31" s="110">
        <v>7</v>
      </c>
      <c r="N31" s="111"/>
      <c r="O31" s="109">
        <f>IF(P31="","",IF(AND(N31&lt;11,P31&lt;11),"F",":"))</f>
      </c>
      <c r="P31" s="110"/>
      <c r="Q31" s="111"/>
      <c r="R31" s="109">
        <f>IF(S31="","",IF(AND(Q31&lt;11,S31&lt;11),"F",":"))</f>
      </c>
      <c r="S31" s="110"/>
      <c r="T31" s="112">
        <f>IF(E31="","",IF(E31&gt;G31,1,0)+IF(H31&gt;J31,1,0)+IF(K31&gt;M31,1,0)+IF(N31&gt;P31,1,0)+IF(Q31&gt;S31,1,0))</f>
        <v>3</v>
      </c>
      <c r="U31" s="109" t="str">
        <f>IF(V31&lt;&gt;"",":","")</f>
        <v>:</v>
      </c>
      <c r="V31" s="113">
        <f>IF(G31="","",IF(G31&gt;E31,1,0)+IF(J31&gt;H31,1,0)+IF(M31&gt;K31,1,0)+IF(P31&gt;N31,1,0)+IF(S31&gt;Q31,1,0))</f>
        <v>0</v>
      </c>
      <c r="W31" s="114">
        <f>IF(E31="",0,IF(AND(T31&gt;0,T31=V31),1,0))</f>
        <v>0</v>
      </c>
    </row>
    <row r="32" spans="1:23" ht="13.5" thickBot="1">
      <c r="A32" s="197" t="s">
        <v>160</v>
      </c>
      <c r="B32" s="117" t="str">
        <f>Raster!$C$18</f>
        <v>Stolz, Sven</v>
      </c>
      <c r="C32" s="207" t="s">
        <v>71</v>
      </c>
      <c r="D32" s="118" t="str">
        <f>Raster!$C$20</f>
        <v>Hosenthien, Vincenzo</v>
      </c>
      <c r="E32" s="119">
        <v>3</v>
      </c>
      <c r="F32" s="120" t="str">
        <f>IF(G32="","",IF(AND(E32&lt;11,G32&lt;11),"F",":"))</f>
        <v>:</v>
      </c>
      <c r="G32" s="121">
        <v>11</v>
      </c>
      <c r="H32" s="122">
        <v>11</v>
      </c>
      <c r="I32" s="120" t="str">
        <f>IF(J32="","",IF(AND(H32&lt;11,J32&lt;11),"F",":"))</f>
        <v>:</v>
      </c>
      <c r="J32" s="121">
        <v>9</v>
      </c>
      <c r="K32" s="122">
        <v>11</v>
      </c>
      <c r="L32" s="120" t="str">
        <f>IF(M32="","",IF(AND(K32&lt;11,M32&lt;11),"F",":"))</f>
        <v>:</v>
      </c>
      <c r="M32" s="121">
        <v>8</v>
      </c>
      <c r="N32" s="122">
        <v>11</v>
      </c>
      <c r="O32" s="120" t="str">
        <f>IF(P32="","",IF(AND(N32&lt;11,P32&lt;11),"F",":"))</f>
        <v>:</v>
      </c>
      <c r="P32" s="121">
        <v>9</v>
      </c>
      <c r="Q32" s="122"/>
      <c r="R32" s="120">
        <f>IF(S32="","",IF(AND(Q32&lt;11,S32&lt;11),"F",":"))</f>
      </c>
      <c r="S32" s="121"/>
      <c r="T32" s="123">
        <f>IF(E32="","",IF(E32&gt;G32,1,0)+IF(H32&gt;J32,1,0)+IF(K32&gt;M32,1,0)+IF(N32&gt;P32,1,0)+IF(Q32&gt;S32,1,0))</f>
        <v>3</v>
      </c>
      <c r="U32" s="120" t="str">
        <f>IF(V32&lt;&gt;"",":","")</f>
        <v>:</v>
      </c>
      <c r="V32" s="124">
        <f>IF(G32="","",IF(G32&gt;E32,1,0)+IF(J32&gt;H32,1,0)+IF(M32&gt;K32,1,0)+IF(P32&gt;N32,1,0)+IF(S32&gt;Q32,1,0))</f>
        <v>1</v>
      </c>
      <c r="W32" s="114">
        <f>IF(E32="",0,IF(AND(T32&gt;0,T32=V32),1,0))</f>
        <v>0</v>
      </c>
    </row>
    <row r="33" spans="1:20" ht="12.75" hidden="1">
      <c r="A33" s="125"/>
      <c r="B33" s="126"/>
      <c r="C33" s="127"/>
      <c r="D33" s="126"/>
      <c r="E33" s="126"/>
      <c r="F33" s="126"/>
      <c r="G33" s="126"/>
      <c r="H33" s="126"/>
      <c r="I33" s="126"/>
      <c r="J33" s="126"/>
      <c r="K33" s="126"/>
      <c r="L33" s="126"/>
      <c r="M33" s="126"/>
      <c r="N33" s="126"/>
      <c r="O33" s="126"/>
      <c r="P33" s="126"/>
      <c r="Q33" s="126"/>
      <c r="R33" s="126"/>
      <c r="S33" s="126"/>
      <c r="T33" s="126"/>
    </row>
    <row r="34" ht="12.75" hidden="1">
      <c r="D34">
        <f>IF(E30+G30+E31+G31+E32+G32&gt;11,1,0)</f>
        <v>1</v>
      </c>
    </row>
  </sheetData>
  <sheetProtection sheet="1" objects="1" scenarios="1" formatColumns="0" selectLockedCells="1"/>
  <mergeCells count="30">
    <mergeCell ref="A7:V7"/>
    <mergeCell ref="A1:V1"/>
    <mergeCell ref="A2:V2"/>
    <mergeCell ref="C4:V4"/>
    <mergeCell ref="C5:V5"/>
    <mergeCell ref="E14:G14"/>
    <mergeCell ref="H14:J14"/>
    <mergeCell ref="K14:M14"/>
    <mergeCell ref="Q9:S9"/>
    <mergeCell ref="K9:M9"/>
    <mergeCell ref="N9:P9"/>
    <mergeCell ref="E9:G9"/>
    <mergeCell ref="H9:J9"/>
    <mergeCell ref="N14:P14"/>
    <mergeCell ref="Q14:S14"/>
    <mergeCell ref="E29:G29"/>
    <mergeCell ref="H29:J29"/>
    <mergeCell ref="K29:M29"/>
    <mergeCell ref="Q19:S19"/>
    <mergeCell ref="K19:M19"/>
    <mergeCell ref="N19:P19"/>
    <mergeCell ref="E19:G19"/>
    <mergeCell ref="H19:J19"/>
    <mergeCell ref="Q29:S29"/>
    <mergeCell ref="E24:G24"/>
    <mergeCell ref="H24:J24"/>
    <mergeCell ref="K24:M24"/>
    <mergeCell ref="Q24:S24"/>
    <mergeCell ref="N29:P29"/>
    <mergeCell ref="N24:P24"/>
  </mergeCells>
  <conditionalFormatting sqref="W30:W32 W25:W27 W20:W22 W15:W17 W10:W12">
    <cfRule type="cellIs" priority="1" dxfId="0" operator="equal" stopIfTrue="1">
      <formula>1</formula>
    </cfRule>
  </conditionalFormatting>
  <conditionalFormatting sqref="F10:F12 I10:I12 L10:L12 O10:O12 R10:R12 F15:F17 I15:I17 L15:L17 O15:O17 R15:R17 F20:F22 I20:I22 L20:L22 O20:O22 R20:R22 F25:F27 I25:I27 L25:L27 O25:O27 R25:R27 F30:F32 I30:I32 L30:L32 O30:O32 R30:R32">
    <cfRule type="cellIs" priority="2" dxfId="0" operator="equal" stopIfTrue="1">
      <formula>"F"</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1">
      <selection activeCell="Q31" sqref="Q31"/>
    </sheetView>
  </sheetViews>
  <sheetFormatPr defaultColWidth="11.421875" defaultRowHeight="12.75"/>
  <cols>
    <col min="1" max="1" width="7.8515625" style="0" bestFit="1" customWidth="1"/>
    <col min="2" max="2" width="17.7109375" style="0" bestFit="1" customWidth="1"/>
    <col min="3" max="3" width="1.57421875" style="0" bestFit="1" customWidth="1"/>
    <col min="4" max="4" width="18.140625" style="0" bestFit="1" customWidth="1"/>
    <col min="5" max="5" width="3.00390625" style="0" bestFit="1" customWidth="1"/>
    <col min="6" max="6" width="1.421875" style="0" bestFit="1" customWidth="1"/>
    <col min="7" max="7" width="3.00390625" style="0" bestFit="1" customWidth="1"/>
    <col min="8" max="8" width="3.00390625" style="0" customWidth="1"/>
    <col min="9" max="9" width="1.421875" style="0" bestFit="1" customWidth="1"/>
    <col min="10" max="11" width="3.00390625" style="0" customWidth="1"/>
    <col min="12" max="12" width="1.421875" style="0" bestFit="1" customWidth="1"/>
    <col min="13" max="13" width="3.00390625" style="0" customWidth="1"/>
    <col min="14" max="14" width="3.00390625" style="0" bestFit="1" customWidth="1"/>
    <col min="15" max="15" width="1.421875" style="0" bestFit="1" customWidth="1"/>
    <col min="16" max="17" width="3.00390625" style="0" bestFit="1" customWidth="1"/>
    <col min="18" max="18" width="1.421875" style="0" bestFit="1" customWidth="1"/>
    <col min="19" max="19" width="3.00390625" style="0" bestFit="1" customWidth="1"/>
    <col min="20" max="20" width="3.28125" style="0" customWidth="1"/>
    <col min="21" max="21" width="1.421875" style="0" customWidth="1"/>
    <col min="22" max="22" width="3.28125" style="0" customWidth="1"/>
    <col min="23" max="23" width="2.7109375" style="0" customWidth="1"/>
  </cols>
  <sheetData>
    <row r="1" spans="1:22" ht="15.75">
      <c r="A1" s="269" t="str">
        <f>Datenblatt!A1</f>
        <v>BaWü JG-RLT Top24</v>
      </c>
      <c r="B1" s="270"/>
      <c r="C1" s="270"/>
      <c r="D1" s="270"/>
      <c r="E1" s="270"/>
      <c r="F1" s="270"/>
      <c r="G1" s="270"/>
      <c r="H1" s="270"/>
      <c r="I1" s="270"/>
      <c r="J1" s="270"/>
      <c r="K1" s="270"/>
      <c r="L1" s="270"/>
      <c r="M1" s="270"/>
      <c r="N1" s="270"/>
      <c r="O1" s="270"/>
      <c r="P1" s="270"/>
      <c r="Q1" s="270"/>
      <c r="R1" s="270"/>
      <c r="S1" s="270"/>
      <c r="T1" s="270"/>
      <c r="U1" s="270"/>
      <c r="V1" s="271"/>
    </row>
    <row r="2" spans="1:22" ht="15">
      <c r="A2" s="272" t="str">
        <f>Datenblatt!A2</f>
        <v>14.05.2011 - Offenburg / SbTTV</v>
      </c>
      <c r="B2" s="273"/>
      <c r="C2" s="273"/>
      <c r="D2" s="273"/>
      <c r="E2" s="273"/>
      <c r="F2" s="273"/>
      <c r="G2" s="273"/>
      <c r="H2" s="273"/>
      <c r="I2" s="273"/>
      <c r="J2" s="273"/>
      <c r="K2" s="273"/>
      <c r="L2" s="273"/>
      <c r="M2" s="273"/>
      <c r="N2" s="273"/>
      <c r="O2" s="273"/>
      <c r="P2" s="273"/>
      <c r="Q2" s="273"/>
      <c r="R2" s="273"/>
      <c r="S2" s="273"/>
      <c r="T2" s="273"/>
      <c r="U2" s="273"/>
      <c r="V2" s="274"/>
    </row>
    <row r="4" spans="1:22" ht="15">
      <c r="A4" s="95" t="s">
        <v>62</v>
      </c>
      <c r="B4" s="96"/>
      <c r="C4" s="275" t="str">
        <f>Raster!D3</f>
        <v>Jungen U12</v>
      </c>
      <c r="D4" s="270"/>
      <c r="E4" s="270"/>
      <c r="F4" s="270"/>
      <c r="G4" s="270"/>
      <c r="H4" s="270"/>
      <c r="I4" s="270"/>
      <c r="J4" s="270"/>
      <c r="K4" s="270"/>
      <c r="L4" s="270"/>
      <c r="M4" s="270"/>
      <c r="N4" s="270"/>
      <c r="O4" s="270"/>
      <c r="P4" s="270"/>
      <c r="Q4" s="270"/>
      <c r="R4" s="270"/>
      <c r="S4" s="270"/>
      <c r="T4" s="270"/>
      <c r="U4" s="270"/>
      <c r="V4" s="271"/>
    </row>
    <row r="5" spans="1:22" ht="15">
      <c r="A5" s="97" t="s">
        <v>63</v>
      </c>
      <c r="B5" s="98"/>
      <c r="C5" s="276" t="str">
        <f>Raster!C23</f>
        <v>Gruppe C</v>
      </c>
      <c r="D5" s="273"/>
      <c r="E5" s="273"/>
      <c r="F5" s="273"/>
      <c r="G5" s="273"/>
      <c r="H5" s="273"/>
      <c r="I5" s="273"/>
      <c r="J5" s="273"/>
      <c r="K5" s="273"/>
      <c r="L5" s="273"/>
      <c r="M5" s="273"/>
      <c r="N5" s="273"/>
      <c r="O5" s="273"/>
      <c r="P5" s="273"/>
      <c r="Q5" s="273"/>
      <c r="R5" s="273"/>
      <c r="S5" s="273"/>
      <c r="T5" s="273"/>
      <c r="U5" s="273"/>
      <c r="V5" s="274"/>
    </row>
    <row r="7" spans="1:22" ht="18">
      <c r="A7" s="279" t="s">
        <v>64</v>
      </c>
      <c r="B7" s="279"/>
      <c r="C7" s="279"/>
      <c r="D7" s="279"/>
      <c r="E7" s="279"/>
      <c r="F7" s="279"/>
      <c r="G7" s="279"/>
      <c r="H7" s="279"/>
      <c r="I7" s="279"/>
      <c r="J7" s="279"/>
      <c r="K7" s="279"/>
      <c r="L7" s="279"/>
      <c r="M7" s="279"/>
      <c r="N7" s="279"/>
      <c r="O7" s="279"/>
      <c r="P7" s="279"/>
      <c r="Q7" s="279"/>
      <c r="R7" s="279"/>
      <c r="S7" s="279"/>
      <c r="T7" s="279"/>
      <c r="U7" s="279"/>
      <c r="V7" s="279"/>
    </row>
    <row r="8" ht="13.5" thickBot="1"/>
    <row r="9" spans="1:22" ht="12.75">
      <c r="A9" s="99" t="s">
        <v>65</v>
      </c>
      <c r="B9" s="100"/>
      <c r="C9" s="101"/>
      <c r="D9" s="102"/>
      <c r="E9" s="277" t="s">
        <v>66</v>
      </c>
      <c r="F9" s="278"/>
      <c r="G9" s="278"/>
      <c r="H9" s="277" t="s">
        <v>67</v>
      </c>
      <c r="I9" s="278"/>
      <c r="J9" s="278"/>
      <c r="K9" s="277" t="s">
        <v>68</v>
      </c>
      <c r="L9" s="278"/>
      <c r="M9" s="278"/>
      <c r="N9" s="277" t="s">
        <v>69</v>
      </c>
      <c r="O9" s="278"/>
      <c r="P9" s="278"/>
      <c r="Q9" s="277" t="s">
        <v>70</v>
      </c>
      <c r="R9" s="278"/>
      <c r="S9" s="278"/>
      <c r="T9" s="77"/>
      <c r="U9" s="103"/>
      <c r="V9" s="104"/>
    </row>
    <row r="10" spans="1:23" ht="12.75">
      <c r="A10" s="196" t="s">
        <v>147</v>
      </c>
      <c r="B10" s="106" t="str">
        <f>Raster!$C$24</f>
        <v>Schmidt, Patrik</v>
      </c>
      <c r="C10" s="206" t="s">
        <v>71</v>
      </c>
      <c r="D10" s="107" t="str">
        <f>Raster!$C$29</f>
        <v>Bäcker, Hannes</v>
      </c>
      <c r="E10" s="108">
        <v>11</v>
      </c>
      <c r="F10" s="109" t="str">
        <f>IF(G10="","",IF(AND(E10&lt;11,G10&lt;11),"F",":"))</f>
        <v>:</v>
      </c>
      <c r="G10" s="110">
        <v>9</v>
      </c>
      <c r="H10" s="111">
        <v>11</v>
      </c>
      <c r="I10" s="109" t="str">
        <f>IF(J10="","",IF(AND(H10&lt;11,J10&lt;11),"F",":"))</f>
        <v>:</v>
      </c>
      <c r="J10" s="110">
        <v>4</v>
      </c>
      <c r="K10" s="111">
        <v>9</v>
      </c>
      <c r="L10" s="109" t="str">
        <f>IF(M10="","",IF(AND(K10&lt;11,M10&lt;11),"F",":"))</f>
        <v>:</v>
      </c>
      <c r="M10" s="110">
        <v>11</v>
      </c>
      <c r="N10" s="111">
        <v>11</v>
      </c>
      <c r="O10" s="109" t="str">
        <f>IF(P10="","",IF(AND(N10&lt;11,P10&lt;11),"F",":"))</f>
        <v>:</v>
      </c>
      <c r="P10" s="110">
        <v>6</v>
      </c>
      <c r="Q10" s="111"/>
      <c r="R10" s="109">
        <f>IF(S10="","",IF(AND(Q10&lt;11,S10&lt;11),"F",":"))</f>
      </c>
      <c r="S10" s="110"/>
      <c r="T10" s="112">
        <f>IF(E10="","",IF(E10&gt;G10,1,0)+IF(H10&gt;J10,1,0)+IF(K10&gt;M10,1,0)+IF(N10&gt;P10,1,0)+IF(Q10&gt;S10,1,0))</f>
        <v>3</v>
      </c>
      <c r="U10" s="109" t="str">
        <f>IF(V10&lt;&gt;"",":","")</f>
        <v>:</v>
      </c>
      <c r="V10" s="113">
        <f>IF(G10="","",IF(G10&gt;E10,1,0)+IF(J10&gt;H10,1,0)+IF(M10&gt;K10,1,0)+IF(P10&gt;N10,1,0)+IF(S10&gt;Q10,1,0))</f>
        <v>1</v>
      </c>
      <c r="W10" s="114">
        <f>IF(E10="",0,IF(AND(T10&gt;0,T10=V10),1,0))</f>
        <v>0</v>
      </c>
    </row>
    <row r="11" spans="1:23" ht="12.75">
      <c r="A11" s="196" t="s">
        <v>149</v>
      </c>
      <c r="B11" s="106" t="str">
        <f>Raster!$C$25</f>
        <v>Kälberer, Chris</v>
      </c>
      <c r="C11" s="206" t="s">
        <v>71</v>
      </c>
      <c r="D11" s="107" t="str">
        <f>Raster!$C$28</f>
        <v>Heß, Alexander</v>
      </c>
      <c r="E11" s="108">
        <v>11</v>
      </c>
      <c r="F11" s="109" t="str">
        <f>IF(G11="","",IF(AND(E11&lt;11,G11&lt;11),"F",":"))</f>
        <v>:</v>
      </c>
      <c r="G11" s="110">
        <v>7</v>
      </c>
      <c r="H11" s="111">
        <v>11</v>
      </c>
      <c r="I11" s="109" t="str">
        <f>IF(J11="","",IF(AND(H11&lt;11,J11&lt;11),"F",":"))</f>
        <v>:</v>
      </c>
      <c r="J11" s="110">
        <v>5</v>
      </c>
      <c r="K11" s="111">
        <v>13</v>
      </c>
      <c r="L11" s="109" t="str">
        <f>IF(M11="","",IF(AND(K11&lt;11,M11&lt;11),"F",":"))</f>
        <v>:</v>
      </c>
      <c r="M11" s="110">
        <v>11</v>
      </c>
      <c r="N11" s="111"/>
      <c r="O11" s="109">
        <f>IF(P11="","",IF(AND(N11&lt;11,P11&lt;11),"F",":"))</f>
      </c>
      <c r="P11" s="110"/>
      <c r="Q11" s="111"/>
      <c r="R11" s="109">
        <f>IF(S11="","",IF(AND(Q11&lt;11,S11&lt;11),"F",":"))</f>
      </c>
      <c r="S11" s="110"/>
      <c r="T11" s="112">
        <f>IF(E11="","",IF(E11&gt;G11,1,0)+IF(H11&gt;J11,1,0)+IF(K11&gt;M11,1,0)+IF(N11&gt;P11,1,0)+IF(Q11&gt;S11,1,0))</f>
        <v>3</v>
      </c>
      <c r="U11" s="109" t="str">
        <f>IF(V11&lt;&gt;"",":","")</f>
        <v>:</v>
      </c>
      <c r="V11" s="113">
        <f>IF(G11="","",IF(G11&gt;E11,1,0)+IF(J11&gt;H11,1,0)+IF(M11&gt;K11,1,0)+IF(P11&gt;N11,1,0)+IF(S11&gt;Q11,1,0))</f>
        <v>0</v>
      </c>
      <c r="W11" s="114">
        <f>IF(E11="",0,IF(AND(T11&gt;0,T11=V11),1,0))</f>
        <v>0</v>
      </c>
    </row>
    <row r="12" spans="1:23" ht="13.5" thickBot="1">
      <c r="A12" s="197" t="s">
        <v>150</v>
      </c>
      <c r="B12" s="117" t="str">
        <f>Raster!$C$26</f>
        <v>Bronner, Rouven</v>
      </c>
      <c r="C12" s="207" t="s">
        <v>71</v>
      </c>
      <c r="D12" s="118" t="str">
        <f>Raster!$C$27</f>
        <v>Schweizer, Tim</v>
      </c>
      <c r="E12" s="119">
        <v>8</v>
      </c>
      <c r="F12" s="120" t="str">
        <f>IF(G12="","",IF(AND(E12&lt;11,G12&lt;11),"F",":"))</f>
        <v>:</v>
      </c>
      <c r="G12" s="121">
        <v>11</v>
      </c>
      <c r="H12" s="122">
        <v>8</v>
      </c>
      <c r="I12" s="120" t="str">
        <f>IF(J12="","",IF(AND(H12&lt;11,J12&lt;11),"F",":"))</f>
        <v>:</v>
      </c>
      <c r="J12" s="121">
        <v>11</v>
      </c>
      <c r="K12" s="122">
        <v>1</v>
      </c>
      <c r="L12" s="120" t="str">
        <f>IF(M12="","",IF(AND(K12&lt;11,M12&lt;11),"F",":"))</f>
        <v>:</v>
      </c>
      <c r="M12" s="121">
        <v>11</v>
      </c>
      <c r="N12" s="122"/>
      <c r="O12" s="120">
        <f>IF(P12="","",IF(AND(N12&lt;11,P12&lt;11),"F",":"))</f>
      </c>
      <c r="P12" s="121"/>
      <c r="Q12" s="122"/>
      <c r="R12" s="120">
        <f>IF(S12="","",IF(AND(Q12&lt;11,S12&lt;11),"F",":"))</f>
      </c>
      <c r="S12" s="121"/>
      <c r="T12" s="123">
        <f>IF(E12="","",IF(E12&gt;G12,1,0)+IF(H12&gt;J12,1,0)+IF(K12&gt;M12,1,0)+IF(N12&gt;P12,1,0)+IF(Q12&gt;S12,1,0))</f>
        <v>0</v>
      </c>
      <c r="U12" s="120" t="str">
        <f>IF(V12&lt;&gt;"",":","")</f>
        <v>:</v>
      </c>
      <c r="V12" s="124">
        <f>IF(G12="","",IF(G12&gt;E12,1,0)+IF(J12&gt;H12,1,0)+IF(M12&gt;K12,1,0)+IF(P12&gt;N12,1,0)+IF(S12&gt;Q12,1,0))</f>
        <v>3</v>
      </c>
      <c r="W12" s="114">
        <f>IF(E12="",0,IF(AND(T12&gt;0,T12=V12),1,0))</f>
        <v>0</v>
      </c>
    </row>
    <row r="13" spans="1:20" ht="13.5" thickBot="1">
      <c r="A13" s="125"/>
      <c r="B13" s="126"/>
      <c r="C13" s="208"/>
      <c r="D13" s="126"/>
      <c r="E13" s="126"/>
      <c r="F13" s="126"/>
      <c r="G13" s="126"/>
      <c r="H13" s="126"/>
      <c r="I13" s="126"/>
      <c r="J13" s="126"/>
      <c r="K13" s="126"/>
      <c r="L13" s="126"/>
      <c r="M13" s="126"/>
      <c r="N13" s="126"/>
      <c r="O13" s="126"/>
      <c r="P13" s="126"/>
      <c r="Q13" s="126"/>
      <c r="R13" s="126"/>
      <c r="S13" s="126"/>
      <c r="T13" s="126"/>
    </row>
    <row r="14" spans="1:22" ht="12.75">
      <c r="A14" s="99" t="s">
        <v>72</v>
      </c>
      <c r="B14" s="100"/>
      <c r="C14" s="101"/>
      <c r="D14" s="102"/>
      <c r="E14" s="277" t="s">
        <v>66</v>
      </c>
      <c r="F14" s="278"/>
      <c r="G14" s="278"/>
      <c r="H14" s="277" t="s">
        <v>67</v>
      </c>
      <c r="I14" s="278"/>
      <c r="J14" s="278"/>
      <c r="K14" s="277" t="s">
        <v>68</v>
      </c>
      <c r="L14" s="278"/>
      <c r="M14" s="278"/>
      <c r="N14" s="277" t="s">
        <v>69</v>
      </c>
      <c r="O14" s="278"/>
      <c r="P14" s="278"/>
      <c r="Q14" s="277" t="s">
        <v>70</v>
      </c>
      <c r="R14" s="278"/>
      <c r="S14" s="278"/>
      <c r="T14" s="77"/>
      <c r="U14" s="103"/>
      <c r="V14" s="104"/>
    </row>
    <row r="15" spans="1:23" ht="12.75">
      <c r="A15" s="198" t="s">
        <v>148</v>
      </c>
      <c r="B15" s="106" t="str">
        <f>Raster!$C$24</f>
        <v>Schmidt, Patrik</v>
      </c>
      <c r="C15" s="206" t="s">
        <v>71</v>
      </c>
      <c r="D15" s="107" t="str">
        <f>Raster!$C$28</f>
        <v>Heß, Alexander</v>
      </c>
      <c r="E15" s="108">
        <v>11</v>
      </c>
      <c r="F15" s="109" t="str">
        <f>IF(G15="","",IF(AND(E15&lt;11,G15&lt;11),"F",":"))</f>
        <v>:</v>
      </c>
      <c r="G15" s="110">
        <v>9</v>
      </c>
      <c r="H15" s="111">
        <v>11</v>
      </c>
      <c r="I15" s="109" t="str">
        <f>IF(J15="","",IF(AND(H15&lt;11,J15&lt;11),"F",":"))</f>
        <v>:</v>
      </c>
      <c r="J15" s="110">
        <v>3</v>
      </c>
      <c r="K15" s="111">
        <v>13</v>
      </c>
      <c r="L15" s="109" t="str">
        <f>IF(M15="","",IF(AND(K15&lt;11,M15&lt;11),"F",":"))</f>
        <v>:</v>
      </c>
      <c r="M15" s="110">
        <v>11</v>
      </c>
      <c r="N15" s="111"/>
      <c r="O15" s="109">
        <f>IF(P15="","",IF(AND(N15&lt;11,P15&lt;11),"F",":"))</f>
      </c>
      <c r="P15" s="110"/>
      <c r="Q15" s="111"/>
      <c r="R15" s="109">
        <f>IF(S15="","",IF(AND(Q15&lt;11,S15&lt;11),"F",":"))</f>
      </c>
      <c r="S15" s="110"/>
      <c r="T15" s="112">
        <f>IF(E15="","",IF(E15&gt;G15,1,0)+IF(H15&gt;J15,1,0)+IF(K15&gt;M15,1,0)+IF(N15&gt;P15,1,0)+IF(Q15&gt;S15,1,0))</f>
        <v>3</v>
      </c>
      <c r="U15" s="109" t="str">
        <f>IF(V15&lt;&gt;"",":","")</f>
        <v>:</v>
      </c>
      <c r="V15" s="113">
        <f>IF(G15="","",IF(G15&gt;E15,1,0)+IF(J15&gt;H15,1,0)+IF(M15&gt;K15,1,0)+IF(P15&gt;N15,1,0)+IF(S15&gt;Q15,1,0))</f>
        <v>0</v>
      </c>
      <c r="W15" s="114">
        <f>IF(E15="",0,IF(AND(T15&gt;0,T15=V15),1,0))</f>
        <v>0</v>
      </c>
    </row>
    <row r="16" spans="1:23" ht="12.75">
      <c r="A16" s="196" t="s">
        <v>161</v>
      </c>
      <c r="B16" s="106" t="str">
        <f>Raster!$C$25</f>
        <v>Kälberer, Chris</v>
      </c>
      <c r="C16" s="206" t="s">
        <v>71</v>
      </c>
      <c r="D16" s="107" t="str">
        <f>Raster!$C$27</f>
        <v>Schweizer, Tim</v>
      </c>
      <c r="E16" s="108">
        <v>11</v>
      </c>
      <c r="F16" s="109" t="str">
        <f>IF(G16="","",IF(AND(E16&lt;11,G16&lt;11),"F",":"))</f>
        <v>:</v>
      </c>
      <c r="G16" s="110">
        <v>9</v>
      </c>
      <c r="H16" s="111">
        <v>4</v>
      </c>
      <c r="I16" s="109" t="str">
        <f>IF(J16="","",IF(AND(H16&lt;11,J16&lt;11),"F",":"))</f>
        <v>:</v>
      </c>
      <c r="J16" s="110">
        <v>11</v>
      </c>
      <c r="K16" s="111">
        <v>5</v>
      </c>
      <c r="L16" s="109" t="str">
        <f>IF(M16="","",IF(AND(K16&lt;11,M16&lt;11),"F",":"))</f>
        <v>:</v>
      </c>
      <c r="M16" s="110">
        <v>11</v>
      </c>
      <c r="N16" s="111">
        <v>11</v>
      </c>
      <c r="O16" s="109" t="str">
        <f>IF(P16="","",IF(AND(N16&lt;11,P16&lt;11),"F",":"))</f>
        <v>:</v>
      </c>
      <c r="P16" s="110">
        <v>2</v>
      </c>
      <c r="Q16" s="111">
        <v>13</v>
      </c>
      <c r="R16" s="109" t="str">
        <f>IF(S16="","",IF(AND(Q16&lt;11,S16&lt;11),"F",":"))</f>
        <v>:</v>
      </c>
      <c r="S16" s="110">
        <v>11</v>
      </c>
      <c r="T16" s="112">
        <f>IF(E16="","",IF(E16&gt;G16,1,0)+IF(H16&gt;J16,1,0)+IF(K16&gt;M16,1,0)+IF(N16&gt;P16,1,0)+IF(Q16&gt;S16,1,0))</f>
        <v>3</v>
      </c>
      <c r="U16" s="109" t="str">
        <f>IF(V16&lt;&gt;"",":","")</f>
        <v>:</v>
      </c>
      <c r="V16" s="113">
        <f>IF(G16="","",IF(G16&gt;E16,1,0)+IF(J16&gt;H16,1,0)+IF(M16&gt;K16,1,0)+IF(P16&gt;N16,1,0)+IF(S16&gt;Q16,1,0))</f>
        <v>2</v>
      </c>
      <c r="W16" s="114">
        <f>IF(E16="",0,IF(AND(T16&gt;0,T16=V16),1,0))</f>
        <v>0</v>
      </c>
    </row>
    <row r="17" spans="1:23" ht="13.5" thickBot="1">
      <c r="A17" s="197" t="s">
        <v>152</v>
      </c>
      <c r="B17" s="117" t="str">
        <f>Raster!$C$26</f>
        <v>Bronner, Rouven</v>
      </c>
      <c r="C17" s="207" t="s">
        <v>71</v>
      </c>
      <c r="D17" s="118" t="str">
        <f>Raster!$C$29</f>
        <v>Bäcker, Hannes</v>
      </c>
      <c r="E17" s="119">
        <v>4</v>
      </c>
      <c r="F17" s="120" t="str">
        <f>IF(G17="","",IF(AND(E17&lt;11,G17&lt;11),"F",":"))</f>
        <v>:</v>
      </c>
      <c r="G17" s="121">
        <v>11</v>
      </c>
      <c r="H17" s="122">
        <v>4</v>
      </c>
      <c r="I17" s="120" t="str">
        <f>IF(J17="","",IF(AND(H17&lt;11,J17&lt;11),"F",":"))</f>
        <v>:</v>
      </c>
      <c r="J17" s="121">
        <v>11</v>
      </c>
      <c r="K17" s="122">
        <v>3</v>
      </c>
      <c r="L17" s="120" t="str">
        <f>IF(M17="","",IF(AND(K17&lt;11,M17&lt;11),"F",":"))</f>
        <v>:</v>
      </c>
      <c r="M17" s="121">
        <v>11</v>
      </c>
      <c r="N17" s="122"/>
      <c r="O17" s="120">
        <f>IF(P17="","",IF(AND(N17&lt;11,P17&lt;11),"F",":"))</f>
      </c>
      <c r="P17" s="121"/>
      <c r="Q17" s="122"/>
      <c r="R17" s="120">
        <f>IF(S17="","",IF(AND(Q17&lt;11,S17&lt;11),"F",":"))</f>
      </c>
      <c r="S17" s="121"/>
      <c r="T17" s="123">
        <f>IF(E17="","",IF(E17&gt;G17,1,0)+IF(H17&gt;J17,1,0)+IF(K17&gt;M17,1,0)+IF(N17&gt;P17,1,0)+IF(Q17&gt;S17,1,0))</f>
        <v>0</v>
      </c>
      <c r="U17" s="120" t="str">
        <f>IF(V17&lt;&gt;"",":","")</f>
        <v>:</v>
      </c>
      <c r="V17" s="124">
        <f>IF(G17="","",IF(G17&gt;E17,1,0)+IF(J17&gt;H17,1,0)+IF(M17&gt;K17,1,0)+IF(P17&gt;N17,1,0)+IF(S17&gt;Q17,1,0))</f>
        <v>3</v>
      </c>
      <c r="W17" s="114">
        <f>IF(E17="",0,IF(AND(T17&gt;0,T17=V17),1,0))</f>
        <v>0</v>
      </c>
    </row>
    <row r="18" spans="1:20" ht="13.5" thickBot="1">
      <c r="A18" s="125"/>
      <c r="B18" s="126"/>
      <c r="C18" s="208"/>
      <c r="D18" s="126"/>
      <c r="E18" s="126"/>
      <c r="F18" s="126"/>
      <c r="G18" s="126"/>
      <c r="H18" s="126"/>
      <c r="I18" s="126"/>
      <c r="J18" s="126"/>
      <c r="K18" s="126"/>
      <c r="L18" s="126"/>
      <c r="M18" s="126"/>
      <c r="N18" s="126"/>
      <c r="O18" s="126"/>
      <c r="P18" s="126"/>
      <c r="Q18" s="126"/>
      <c r="R18" s="126"/>
      <c r="S18" s="126"/>
      <c r="T18" s="126"/>
    </row>
    <row r="19" spans="1:22" ht="12.75">
      <c r="A19" s="99" t="s">
        <v>73</v>
      </c>
      <c r="B19" s="100"/>
      <c r="C19" s="101"/>
      <c r="D19" s="102"/>
      <c r="E19" s="277" t="s">
        <v>66</v>
      </c>
      <c r="F19" s="278"/>
      <c r="G19" s="278"/>
      <c r="H19" s="277" t="s">
        <v>67</v>
      </c>
      <c r="I19" s="278"/>
      <c r="J19" s="278"/>
      <c r="K19" s="277" t="s">
        <v>68</v>
      </c>
      <c r="L19" s="278"/>
      <c r="M19" s="278"/>
      <c r="N19" s="277" t="s">
        <v>69</v>
      </c>
      <c r="O19" s="278"/>
      <c r="P19" s="278"/>
      <c r="Q19" s="277" t="s">
        <v>70</v>
      </c>
      <c r="R19" s="278"/>
      <c r="S19" s="278"/>
      <c r="T19" s="77"/>
      <c r="U19" s="103"/>
      <c r="V19" s="104"/>
    </row>
    <row r="20" spans="1:23" ht="12.75">
      <c r="A20" s="198" t="s">
        <v>151</v>
      </c>
      <c r="B20" s="106" t="str">
        <f>Raster!$C$24</f>
        <v>Schmidt, Patrik</v>
      </c>
      <c r="C20" s="206" t="s">
        <v>71</v>
      </c>
      <c r="D20" s="107" t="str">
        <f>Raster!$C$27</f>
        <v>Schweizer, Tim</v>
      </c>
      <c r="E20" s="108">
        <v>11</v>
      </c>
      <c r="F20" s="109" t="str">
        <f>IF(G20="","",IF(AND(E20&lt;11,G20&lt;11),"F",":"))</f>
        <v>:</v>
      </c>
      <c r="G20" s="110">
        <v>7</v>
      </c>
      <c r="H20" s="111">
        <v>9</v>
      </c>
      <c r="I20" s="109" t="str">
        <f>IF(J20="","",IF(AND(H20&lt;11,J20&lt;11),"F",":"))</f>
        <v>:</v>
      </c>
      <c r="J20" s="110">
        <v>11</v>
      </c>
      <c r="K20" s="111">
        <v>11</v>
      </c>
      <c r="L20" s="109" t="str">
        <f>IF(M20="","",IF(AND(K20&lt;11,M20&lt;11),"F",":"))</f>
        <v>:</v>
      </c>
      <c r="M20" s="110">
        <v>2</v>
      </c>
      <c r="N20" s="111">
        <v>11</v>
      </c>
      <c r="O20" s="109" t="str">
        <f>IF(P20="","",IF(AND(N20&lt;11,P20&lt;11),"F",":"))</f>
        <v>:</v>
      </c>
      <c r="P20" s="110">
        <v>7</v>
      </c>
      <c r="Q20" s="111"/>
      <c r="R20" s="109">
        <f>IF(S20="","",IF(AND(Q20&lt;11,S20&lt;11),"F",":"))</f>
      </c>
      <c r="S20" s="110"/>
      <c r="T20" s="112">
        <f>IF(E20="","",IF(E20&gt;G20,1,0)+IF(H20&gt;J20,1,0)+IF(K20&gt;M20,1,0)+IF(N20&gt;P20,1,0)+IF(Q20&gt;S20,1,0))</f>
        <v>3</v>
      </c>
      <c r="U20" s="109" t="str">
        <f>IF(V20&lt;&gt;"",":","")</f>
        <v>:</v>
      </c>
      <c r="V20" s="113">
        <f>IF(G20="","",IF(G20&gt;E20,1,0)+IF(J20&gt;H20,1,0)+IF(M20&gt;K20,1,0)+IF(P20&gt;N20,1,0)+IF(S20&gt;Q20,1,0))</f>
        <v>1</v>
      </c>
      <c r="W20" s="114">
        <f>IF(E20="",0,IF(AND(T20&gt;0,T20=V20),1,0))</f>
        <v>0</v>
      </c>
    </row>
    <row r="21" spans="1:23" ht="12.75">
      <c r="A21" s="196" t="s">
        <v>153</v>
      </c>
      <c r="B21" s="106" t="str">
        <f>Raster!$C$25</f>
        <v>Kälberer, Chris</v>
      </c>
      <c r="C21" s="206" t="s">
        <v>71</v>
      </c>
      <c r="D21" s="107" t="str">
        <f>Raster!$C$26</f>
        <v>Bronner, Rouven</v>
      </c>
      <c r="E21" s="108">
        <v>11</v>
      </c>
      <c r="F21" s="109" t="str">
        <f>IF(G21="","",IF(AND(E21&lt;11,G21&lt;11),"F",":"))</f>
        <v>:</v>
      </c>
      <c r="G21" s="110">
        <v>4</v>
      </c>
      <c r="H21" s="111">
        <v>11</v>
      </c>
      <c r="I21" s="109" t="str">
        <f>IF(J21="","",IF(AND(H21&lt;11,J21&lt;11),"F",":"))</f>
        <v>:</v>
      </c>
      <c r="J21" s="110">
        <v>7</v>
      </c>
      <c r="K21" s="111">
        <v>11</v>
      </c>
      <c r="L21" s="109" t="str">
        <f>IF(M21="","",IF(AND(K21&lt;11,M21&lt;11),"F",":"))</f>
        <v>:</v>
      </c>
      <c r="M21" s="110">
        <v>7</v>
      </c>
      <c r="N21" s="111"/>
      <c r="O21" s="109">
        <f>IF(P21="","",IF(AND(N21&lt;11,P21&lt;11),"F",":"))</f>
      </c>
      <c r="P21" s="110"/>
      <c r="Q21" s="111"/>
      <c r="R21" s="109">
        <f>IF(S21="","",IF(AND(Q21&lt;11,S21&lt;11),"F",":"))</f>
      </c>
      <c r="S21" s="110"/>
      <c r="T21" s="112">
        <f>IF(E21="","",IF(E21&gt;G21,1,0)+IF(H21&gt;J21,1,0)+IF(K21&gt;M21,1,0)+IF(N21&gt;P21,1,0)+IF(Q21&gt;S21,1,0))</f>
        <v>3</v>
      </c>
      <c r="U21" s="109" t="str">
        <f>IF(V21&lt;&gt;"",":","")</f>
        <v>:</v>
      </c>
      <c r="V21" s="113">
        <f>IF(G21="","",IF(G21&gt;E21,1,0)+IF(J21&gt;H21,1,0)+IF(M21&gt;K21,1,0)+IF(P21&gt;N21,1,0)+IF(S21&gt;Q21,1,0))</f>
        <v>0</v>
      </c>
      <c r="W21" s="114">
        <f>IF(E21="",0,IF(AND(T21&gt;0,T21=V21),1,0))</f>
        <v>0</v>
      </c>
    </row>
    <row r="22" spans="1:23" ht="13.5" thickBot="1">
      <c r="A22" s="197" t="s">
        <v>154</v>
      </c>
      <c r="B22" s="117" t="str">
        <f>Raster!$C$28</f>
        <v>Heß, Alexander</v>
      </c>
      <c r="C22" s="207" t="s">
        <v>71</v>
      </c>
      <c r="D22" s="118" t="str">
        <f>Raster!$C$29</f>
        <v>Bäcker, Hannes</v>
      </c>
      <c r="E22" s="119">
        <v>4</v>
      </c>
      <c r="F22" s="120" t="str">
        <f>IF(G22="","",IF(AND(E22&lt;11,G22&lt;11),"F",":"))</f>
        <v>:</v>
      </c>
      <c r="G22" s="121">
        <v>11</v>
      </c>
      <c r="H22" s="122">
        <v>8</v>
      </c>
      <c r="I22" s="120" t="str">
        <f>IF(J22="","",IF(AND(H22&lt;11,J22&lt;11),"F",":"))</f>
        <v>:</v>
      </c>
      <c r="J22" s="121">
        <v>11</v>
      </c>
      <c r="K22" s="122">
        <v>8</v>
      </c>
      <c r="L22" s="120" t="str">
        <f>IF(M22="","",IF(AND(K22&lt;11,M22&lt;11),"F",":"))</f>
        <v>:</v>
      </c>
      <c r="M22" s="121">
        <v>11</v>
      </c>
      <c r="N22" s="122"/>
      <c r="O22" s="120">
        <f>IF(P22="","",IF(AND(N22&lt;11,P22&lt;11),"F",":"))</f>
      </c>
      <c r="P22" s="121"/>
      <c r="Q22" s="122"/>
      <c r="R22" s="120">
        <f>IF(S22="","",IF(AND(Q22&lt;11,S22&lt;11),"F",":"))</f>
      </c>
      <c r="S22" s="121"/>
      <c r="T22" s="123">
        <f>IF(E22="","",IF(E22&gt;G22,1,0)+IF(H22&gt;J22,1,0)+IF(K22&gt;M22,1,0)+IF(N22&gt;P22,1,0)+IF(Q22&gt;S22,1,0))</f>
        <v>0</v>
      </c>
      <c r="U22" s="120" t="str">
        <f>IF(V22&lt;&gt;"",":","")</f>
        <v>:</v>
      </c>
      <c r="V22" s="124">
        <f>IF(G22="","",IF(G22&gt;E22,1,0)+IF(J22&gt;H22,1,0)+IF(M22&gt;K22,1,0)+IF(P22&gt;N22,1,0)+IF(S22&gt;Q22,1,0))</f>
        <v>3</v>
      </c>
      <c r="W22" s="114">
        <f>IF(E22="",0,IF(AND(T22&gt;0,T22=V22),1,0))</f>
        <v>0</v>
      </c>
    </row>
    <row r="23" spans="1:20" ht="13.5" thickBot="1">
      <c r="A23" s="125"/>
      <c r="B23" s="126"/>
      <c r="C23" s="208"/>
      <c r="D23" s="126"/>
      <c r="E23" s="126"/>
      <c r="F23" s="126"/>
      <c r="G23" s="126"/>
      <c r="H23" s="126"/>
      <c r="I23" s="126"/>
      <c r="J23" s="126"/>
      <c r="K23" s="126"/>
      <c r="L23" s="126"/>
      <c r="M23" s="126"/>
      <c r="N23" s="126"/>
      <c r="O23" s="126"/>
      <c r="P23" s="126"/>
      <c r="Q23" s="126"/>
      <c r="R23" s="126"/>
      <c r="S23" s="126"/>
      <c r="T23" s="126"/>
    </row>
    <row r="24" spans="1:22" ht="12.75">
      <c r="A24" s="99" t="s">
        <v>75</v>
      </c>
      <c r="B24" s="100"/>
      <c r="C24" s="101"/>
      <c r="D24" s="102"/>
      <c r="E24" s="277" t="s">
        <v>66</v>
      </c>
      <c r="F24" s="278"/>
      <c r="G24" s="278"/>
      <c r="H24" s="277" t="s">
        <v>67</v>
      </c>
      <c r="I24" s="278"/>
      <c r="J24" s="278"/>
      <c r="K24" s="277" t="s">
        <v>68</v>
      </c>
      <c r="L24" s="278"/>
      <c r="M24" s="278"/>
      <c r="N24" s="277" t="s">
        <v>69</v>
      </c>
      <c r="O24" s="278"/>
      <c r="P24" s="278"/>
      <c r="Q24" s="277" t="s">
        <v>70</v>
      </c>
      <c r="R24" s="278"/>
      <c r="S24" s="278"/>
      <c r="T24" s="77"/>
      <c r="U24" s="103"/>
      <c r="V24" s="104"/>
    </row>
    <row r="25" spans="1:23" ht="12.75">
      <c r="A25" s="198" t="s">
        <v>155</v>
      </c>
      <c r="B25" s="106" t="str">
        <f>Raster!$C$24</f>
        <v>Schmidt, Patrik</v>
      </c>
      <c r="C25" s="206" t="s">
        <v>71</v>
      </c>
      <c r="D25" s="107" t="str">
        <f>Raster!$C$26</f>
        <v>Bronner, Rouven</v>
      </c>
      <c r="E25" s="108">
        <v>11</v>
      </c>
      <c r="F25" s="109" t="str">
        <f>IF(G25="","",IF(AND(E25&lt;11,G25&lt;11),"F",":"))</f>
        <v>:</v>
      </c>
      <c r="G25" s="110">
        <v>4</v>
      </c>
      <c r="H25" s="111">
        <v>11</v>
      </c>
      <c r="I25" s="109" t="str">
        <f>IF(J25="","",IF(AND(H25&lt;11,J25&lt;11),"F",":"))</f>
        <v>:</v>
      </c>
      <c r="J25" s="110">
        <v>3</v>
      </c>
      <c r="K25" s="111">
        <v>11</v>
      </c>
      <c r="L25" s="109" t="str">
        <f>IF(M25="","",IF(AND(K25&lt;11,M25&lt;11),"F",":"))</f>
        <v>:</v>
      </c>
      <c r="M25" s="110">
        <v>5</v>
      </c>
      <c r="N25" s="111"/>
      <c r="O25" s="109">
        <f>IF(P25="","",IF(AND(N25&lt;11,P25&lt;11),"F",":"))</f>
      </c>
      <c r="P25" s="110"/>
      <c r="Q25" s="111"/>
      <c r="R25" s="109">
        <f>IF(S25="","",IF(AND(Q25&lt;11,S25&lt;11),"F",":"))</f>
      </c>
      <c r="S25" s="110"/>
      <c r="T25" s="112">
        <f>IF(E25="","",IF(E25&gt;G25,1,0)+IF(H25&gt;J25,1,0)+IF(K25&gt;M25,1,0)+IF(N25&gt;P25,1,0)+IF(Q25&gt;S25,1,0))</f>
        <v>3</v>
      </c>
      <c r="U25" s="109" t="str">
        <f>IF(V25&lt;&gt;"",":","")</f>
        <v>:</v>
      </c>
      <c r="V25" s="113">
        <f>IF(G25="","",IF(G25&gt;E25,1,0)+IF(J25&gt;H25,1,0)+IF(M25&gt;K25,1,0)+IF(P25&gt;N25,1,0)+IF(S25&gt;Q25,1,0))</f>
        <v>0</v>
      </c>
      <c r="W25" s="114">
        <f>IF(E25="",0,IF(AND(T25&gt;0,T25=V25),1,0))</f>
        <v>0</v>
      </c>
    </row>
    <row r="26" spans="1:23" ht="12.75">
      <c r="A26" s="196" t="s">
        <v>156</v>
      </c>
      <c r="B26" s="106" t="str">
        <f>Raster!$C$25</f>
        <v>Kälberer, Chris</v>
      </c>
      <c r="C26" s="206" t="s">
        <v>71</v>
      </c>
      <c r="D26" s="107" t="str">
        <f>Raster!$C$29</f>
        <v>Bäcker, Hannes</v>
      </c>
      <c r="E26" s="108">
        <v>11</v>
      </c>
      <c r="F26" s="109" t="str">
        <f>IF(G26="","",IF(AND(E26&lt;11,G26&lt;11),"F",":"))</f>
        <v>:</v>
      </c>
      <c r="G26" s="110">
        <v>6</v>
      </c>
      <c r="H26" s="111">
        <v>11</v>
      </c>
      <c r="I26" s="109" t="str">
        <f>IF(J26="","",IF(AND(H26&lt;11,J26&lt;11),"F",":"))</f>
        <v>:</v>
      </c>
      <c r="J26" s="110">
        <v>7</v>
      </c>
      <c r="K26" s="111">
        <v>11</v>
      </c>
      <c r="L26" s="109" t="str">
        <f>IF(M26="","",IF(AND(K26&lt;11,M26&lt;11),"F",":"))</f>
        <v>:</v>
      </c>
      <c r="M26" s="110">
        <v>4</v>
      </c>
      <c r="N26" s="111"/>
      <c r="O26" s="109">
        <f>IF(P26="","",IF(AND(N26&lt;11,P26&lt;11),"F",":"))</f>
      </c>
      <c r="P26" s="110"/>
      <c r="Q26" s="111"/>
      <c r="R26" s="109">
        <f>IF(S26="","",IF(AND(Q26&lt;11,S26&lt;11),"F",":"))</f>
      </c>
      <c r="S26" s="110"/>
      <c r="T26" s="112">
        <f>IF(E26="","",IF(E26&gt;G26,1,0)+IF(H26&gt;J26,1,0)+IF(K26&gt;M26,1,0)+IF(N26&gt;P26,1,0)+IF(Q26&gt;S26,1,0))</f>
        <v>3</v>
      </c>
      <c r="U26" s="109" t="str">
        <f>IF(V26&lt;&gt;"",":","")</f>
        <v>:</v>
      </c>
      <c r="V26" s="113">
        <f>IF(G26="","",IF(G26&gt;E26,1,0)+IF(J26&gt;H26,1,0)+IF(M26&gt;K26,1,0)+IF(P26&gt;N26,1,0)+IF(S26&gt;Q26,1,0))</f>
        <v>0</v>
      </c>
      <c r="W26" s="114">
        <f>IF(E26="",0,IF(AND(T26&gt;0,T26=V26),1,0))</f>
        <v>0</v>
      </c>
    </row>
    <row r="27" spans="1:23" ht="13.5" thickBot="1">
      <c r="A27" s="197" t="s">
        <v>157</v>
      </c>
      <c r="B27" s="117" t="str">
        <f>Raster!$C$27</f>
        <v>Schweizer, Tim</v>
      </c>
      <c r="C27" s="207" t="s">
        <v>71</v>
      </c>
      <c r="D27" s="118" t="str">
        <f>Raster!$C$28</f>
        <v>Heß, Alexander</v>
      </c>
      <c r="E27" s="119">
        <v>11</v>
      </c>
      <c r="F27" s="120" t="str">
        <f>IF(G27="","",IF(AND(E27&lt;11,G27&lt;11),"F",":"))</f>
        <v>:</v>
      </c>
      <c r="G27" s="121">
        <v>7</v>
      </c>
      <c r="H27" s="122">
        <v>11</v>
      </c>
      <c r="I27" s="120" t="str">
        <f>IF(J27="","",IF(AND(H27&lt;11,J27&lt;11),"F",":"))</f>
        <v>:</v>
      </c>
      <c r="J27" s="121">
        <v>7</v>
      </c>
      <c r="K27" s="122">
        <v>11</v>
      </c>
      <c r="L27" s="120" t="str">
        <f>IF(M27="","",IF(AND(K27&lt;11,M27&lt;11),"F",":"))</f>
        <v>:</v>
      </c>
      <c r="M27" s="121">
        <v>7</v>
      </c>
      <c r="N27" s="122"/>
      <c r="O27" s="120">
        <f>IF(P27="","",IF(AND(N27&lt;11,P27&lt;11),"F",":"))</f>
      </c>
      <c r="P27" s="121"/>
      <c r="Q27" s="122"/>
      <c r="R27" s="120">
        <f>IF(S27="","",IF(AND(Q27&lt;11,S27&lt;11),"F",":"))</f>
      </c>
      <c r="S27" s="121"/>
      <c r="T27" s="123">
        <f>IF(E27="","",IF(E27&gt;G27,1,0)+IF(H27&gt;J27,1,0)+IF(K27&gt;M27,1,0)+IF(N27&gt;P27,1,0)+IF(Q27&gt;S27,1,0))</f>
        <v>3</v>
      </c>
      <c r="U27" s="120" t="str">
        <f>IF(V27&lt;&gt;"",":","")</f>
        <v>:</v>
      </c>
      <c r="V27" s="124">
        <f>IF(G27="","",IF(G27&gt;E27,1,0)+IF(J27&gt;H27,1,0)+IF(M27&gt;K27,1,0)+IF(P27&gt;N27,1,0)+IF(S27&gt;Q27,1,0))</f>
        <v>0</v>
      </c>
      <c r="W27" s="114">
        <f>IF(E27="",0,IF(AND(T27&gt;0,T27=V27),1,0))</f>
        <v>0</v>
      </c>
    </row>
    <row r="28" spans="1:20" ht="13.5" thickBot="1">
      <c r="A28" s="125"/>
      <c r="B28" s="126"/>
      <c r="C28" s="208"/>
      <c r="D28" s="126"/>
      <c r="E28" s="126"/>
      <c r="F28" s="126"/>
      <c r="G28" s="126"/>
      <c r="H28" s="126"/>
      <c r="I28" s="126"/>
      <c r="J28" s="126"/>
      <c r="K28" s="126"/>
      <c r="L28" s="126"/>
      <c r="M28" s="126"/>
      <c r="N28" s="126"/>
      <c r="O28" s="126"/>
      <c r="P28" s="126"/>
      <c r="Q28" s="126"/>
      <c r="R28" s="126"/>
      <c r="S28" s="126"/>
      <c r="T28" s="126"/>
    </row>
    <row r="29" spans="1:22" ht="12.75">
      <c r="A29" s="99" t="s">
        <v>77</v>
      </c>
      <c r="B29" s="100"/>
      <c r="C29" s="101"/>
      <c r="D29" s="102"/>
      <c r="E29" s="277" t="s">
        <v>66</v>
      </c>
      <c r="F29" s="278"/>
      <c r="G29" s="278"/>
      <c r="H29" s="277" t="s">
        <v>67</v>
      </c>
      <c r="I29" s="278"/>
      <c r="J29" s="278"/>
      <c r="K29" s="277" t="s">
        <v>68</v>
      </c>
      <c r="L29" s="278"/>
      <c r="M29" s="278"/>
      <c r="N29" s="277" t="s">
        <v>69</v>
      </c>
      <c r="O29" s="278"/>
      <c r="P29" s="278"/>
      <c r="Q29" s="277" t="s">
        <v>70</v>
      </c>
      <c r="R29" s="278"/>
      <c r="S29" s="278"/>
      <c r="T29" s="77"/>
      <c r="U29" s="103"/>
      <c r="V29" s="104"/>
    </row>
    <row r="30" spans="1:23" ht="12.75">
      <c r="A30" s="198" t="s">
        <v>158</v>
      </c>
      <c r="B30" s="106" t="str">
        <f>Raster!$C$24</f>
        <v>Schmidt, Patrik</v>
      </c>
      <c r="C30" s="206" t="s">
        <v>71</v>
      </c>
      <c r="D30" s="107" t="str">
        <f>Raster!$C$25</f>
        <v>Kälberer, Chris</v>
      </c>
      <c r="E30" s="108">
        <v>11</v>
      </c>
      <c r="F30" s="109" t="str">
        <f>IF(G30="","",IF(AND(E30&lt;11,G30&lt;11),"F",":"))</f>
        <v>:</v>
      </c>
      <c r="G30" s="110">
        <v>6</v>
      </c>
      <c r="H30" s="111">
        <v>8</v>
      </c>
      <c r="I30" s="109" t="str">
        <f>IF(J30="","",IF(AND(H30&lt;11,J30&lt;11),"F",":"))</f>
        <v>:</v>
      </c>
      <c r="J30" s="110">
        <v>11</v>
      </c>
      <c r="K30" s="111">
        <v>11</v>
      </c>
      <c r="L30" s="109" t="str">
        <f>IF(M30="","",IF(AND(K30&lt;11,M30&lt;11),"F",":"))</f>
        <v>:</v>
      </c>
      <c r="M30" s="110">
        <v>6</v>
      </c>
      <c r="N30" s="111">
        <v>11</v>
      </c>
      <c r="O30" s="109" t="str">
        <f>IF(P30="","",IF(AND(N30&lt;11,P30&lt;11),"F",":"))</f>
        <v>:</v>
      </c>
      <c r="P30" s="110">
        <v>1</v>
      </c>
      <c r="Q30" s="111"/>
      <c r="R30" s="109">
        <f>IF(S30="","",IF(AND(Q30&lt;11,S30&lt;11),"F",":"))</f>
      </c>
      <c r="S30" s="110"/>
      <c r="T30" s="112">
        <f>IF(E30="","",IF(E30&gt;G30,1,0)+IF(H30&gt;J30,1,0)+IF(K30&gt;M30,1,0)+IF(N30&gt;P30,1,0)+IF(Q30&gt;S30,1,0))</f>
        <v>3</v>
      </c>
      <c r="U30" s="109" t="str">
        <f>IF(V30&lt;&gt;"",":","")</f>
        <v>:</v>
      </c>
      <c r="V30" s="113">
        <f>IF(G30="","",IF(G30&gt;E30,1,0)+IF(J30&gt;H30,1,0)+IF(M30&gt;K30,1,0)+IF(P30&gt;N30,1,0)+IF(S30&gt;Q30,1,0))</f>
        <v>1</v>
      </c>
      <c r="W30" s="114">
        <f>IF(E30="",0,IF(AND(T30&gt;0,T30=V30),1,0))</f>
        <v>0</v>
      </c>
    </row>
    <row r="31" spans="1:23" ht="12.75">
      <c r="A31" s="196" t="s">
        <v>159</v>
      </c>
      <c r="B31" s="106" t="str">
        <f>Raster!$C$26</f>
        <v>Bronner, Rouven</v>
      </c>
      <c r="C31" s="206" t="s">
        <v>71</v>
      </c>
      <c r="D31" s="107" t="str">
        <f>Raster!$C$28</f>
        <v>Heß, Alexander</v>
      </c>
      <c r="E31" s="108">
        <v>14</v>
      </c>
      <c r="F31" s="109" t="str">
        <f>IF(G31="","",IF(AND(E31&lt;11,G31&lt;11),"F",":"))</f>
        <v>:</v>
      </c>
      <c r="G31" s="110">
        <v>12</v>
      </c>
      <c r="H31" s="111">
        <v>9</v>
      </c>
      <c r="I31" s="109" t="str">
        <f>IF(J31="","",IF(AND(H31&lt;11,J31&lt;11),"F",":"))</f>
        <v>:</v>
      </c>
      <c r="J31" s="110">
        <v>11</v>
      </c>
      <c r="K31" s="111">
        <v>11</v>
      </c>
      <c r="L31" s="109" t="str">
        <f>IF(M31="","",IF(AND(K31&lt;11,M31&lt;11),"F",":"))</f>
        <v>:</v>
      </c>
      <c r="M31" s="110">
        <v>9</v>
      </c>
      <c r="N31" s="111">
        <v>8</v>
      </c>
      <c r="O31" s="109" t="str">
        <f>IF(P31="","",IF(AND(N31&lt;11,P31&lt;11),"F",":"))</f>
        <v>:</v>
      </c>
      <c r="P31" s="110">
        <v>11</v>
      </c>
      <c r="Q31" s="111">
        <v>8</v>
      </c>
      <c r="R31" s="109" t="str">
        <f>IF(S31="","",IF(AND(Q31&lt;11,S31&lt;11),"F",":"))</f>
        <v>:</v>
      </c>
      <c r="S31" s="110">
        <v>11</v>
      </c>
      <c r="T31" s="112">
        <f>IF(E31="","",IF(E31&gt;G31,1,0)+IF(H31&gt;J31,1,0)+IF(K31&gt;M31,1,0)+IF(N31&gt;P31,1,0)+IF(Q31&gt;S31,1,0))</f>
        <v>2</v>
      </c>
      <c r="U31" s="109" t="str">
        <f>IF(V31&lt;&gt;"",":","")</f>
        <v>:</v>
      </c>
      <c r="V31" s="113">
        <f>IF(G31="","",IF(G31&gt;E31,1,0)+IF(J31&gt;H31,1,0)+IF(M31&gt;K31,1,0)+IF(P31&gt;N31,1,0)+IF(S31&gt;Q31,1,0))</f>
        <v>3</v>
      </c>
      <c r="W31" s="114">
        <f>IF(E31="",0,IF(AND(T31&gt;0,T31=V31),1,0))</f>
        <v>0</v>
      </c>
    </row>
    <row r="32" spans="1:23" ht="13.5" thickBot="1">
      <c r="A32" s="197" t="s">
        <v>160</v>
      </c>
      <c r="B32" s="117" t="str">
        <f>Raster!$C$27</f>
        <v>Schweizer, Tim</v>
      </c>
      <c r="C32" s="207" t="s">
        <v>71</v>
      </c>
      <c r="D32" s="118" t="str">
        <f>Raster!$C$29</f>
        <v>Bäcker, Hannes</v>
      </c>
      <c r="E32" s="119">
        <v>11</v>
      </c>
      <c r="F32" s="120" t="str">
        <f>IF(G32="","",IF(AND(E32&lt;11,G32&lt;11),"F",":"))</f>
        <v>:</v>
      </c>
      <c r="G32" s="121">
        <v>7</v>
      </c>
      <c r="H32" s="122">
        <v>11</v>
      </c>
      <c r="I32" s="120" t="str">
        <f>IF(J32="","",IF(AND(H32&lt;11,J32&lt;11),"F",":"))</f>
        <v>:</v>
      </c>
      <c r="J32" s="121">
        <v>7</v>
      </c>
      <c r="K32" s="122">
        <v>8</v>
      </c>
      <c r="L32" s="120" t="str">
        <f>IF(M32="","",IF(AND(K32&lt;11,M32&lt;11),"F",":"))</f>
        <v>:</v>
      </c>
      <c r="M32" s="121">
        <v>11</v>
      </c>
      <c r="N32" s="122">
        <v>7</v>
      </c>
      <c r="O32" s="120" t="str">
        <f>IF(P32="","",IF(AND(N32&lt;11,P32&lt;11),"F",":"))</f>
        <v>:</v>
      </c>
      <c r="P32" s="121">
        <v>11</v>
      </c>
      <c r="Q32" s="122">
        <v>3</v>
      </c>
      <c r="R32" s="120" t="str">
        <f>IF(S32="","",IF(AND(Q32&lt;11,S32&lt;11),"F",":"))</f>
        <v>:</v>
      </c>
      <c r="S32" s="121">
        <v>11</v>
      </c>
      <c r="T32" s="123">
        <f>IF(E32="","",IF(E32&gt;G32,1,0)+IF(H32&gt;J32,1,0)+IF(K32&gt;M32,1,0)+IF(N32&gt;P32,1,0)+IF(Q32&gt;S32,1,0))</f>
        <v>2</v>
      </c>
      <c r="U32" s="120" t="str">
        <f>IF(V32&lt;&gt;"",":","")</f>
        <v>:</v>
      </c>
      <c r="V32" s="124">
        <f>IF(G32="","",IF(G32&gt;E32,1,0)+IF(J32&gt;H32,1,0)+IF(M32&gt;K32,1,0)+IF(P32&gt;N32,1,0)+IF(S32&gt;Q32,1,0))</f>
        <v>3</v>
      </c>
      <c r="W32" s="114">
        <f>IF(E32="",0,IF(AND(T32&gt;0,T32=V32),1,0))</f>
        <v>0</v>
      </c>
    </row>
    <row r="33" spans="1:20" ht="12.75" hidden="1">
      <c r="A33" s="125"/>
      <c r="B33" s="126"/>
      <c r="C33" s="127"/>
      <c r="D33" s="126"/>
      <c r="E33" s="126"/>
      <c r="F33" s="126"/>
      <c r="G33" s="126"/>
      <c r="H33" s="126"/>
      <c r="I33" s="126"/>
      <c r="J33" s="126"/>
      <c r="K33" s="126"/>
      <c r="L33" s="126"/>
      <c r="M33" s="126"/>
      <c r="N33" s="126"/>
      <c r="O33" s="126"/>
      <c r="P33" s="126"/>
      <c r="Q33" s="126"/>
      <c r="R33" s="126"/>
      <c r="S33" s="126"/>
      <c r="T33" s="126"/>
    </row>
    <row r="34" ht="12.75" hidden="1">
      <c r="D34">
        <f>IF(E30+G30+E31+G31+E32+G32&gt;11,1,0)</f>
        <v>1</v>
      </c>
    </row>
  </sheetData>
  <sheetProtection sheet="1" objects="1" scenarios="1" formatColumns="0" selectLockedCells="1"/>
  <mergeCells count="30">
    <mergeCell ref="A7:V7"/>
    <mergeCell ref="A1:V1"/>
    <mergeCell ref="A2:V2"/>
    <mergeCell ref="C4:V4"/>
    <mergeCell ref="C5:V5"/>
    <mergeCell ref="E14:G14"/>
    <mergeCell ref="H14:J14"/>
    <mergeCell ref="K14:M14"/>
    <mergeCell ref="Q9:S9"/>
    <mergeCell ref="K9:M9"/>
    <mergeCell ref="N9:P9"/>
    <mergeCell ref="E9:G9"/>
    <mergeCell ref="H9:J9"/>
    <mergeCell ref="N14:P14"/>
    <mergeCell ref="Q14:S14"/>
    <mergeCell ref="E29:G29"/>
    <mergeCell ref="H29:J29"/>
    <mergeCell ref="K29:M29"/>
    <mergeCell ref="Q19:S19"/>
    <mergeCell ref="K19:M19"/>
    <mergeCell ref="N19:P19"/>
    <mergeCell ref="E19:G19"/>
    <mergeCell ref="H19:J19"/>
    <mergeCell ref="Q29:S29"/>
    <mergeCell ref="E24:G24"/>
    <mergeCell ref="H24:J24"/>
    <mergeCell ref="K24:M24"/>
    <mergeCell ref="Q24:S24"/>
    <mergeCell ref="N29:P29"/>
    <mergeCell ref="N24:P24"/>
  </mergeCells>
  <conditionalFormatting sqref="W30:W32 W25:W27 W20:W22 W15:W17 W10:W12">
    <cfRule type="cellIs" priority="1" dxfId="0" operator="equal" stopIfTrue="1">
      <formula>1</formula>
    </cfRule>
  </conditionalFormatting>
  <conditionalFormatting sqref="F10:F12 I10:I12 L10:L12 O10:O12 R10:R12 F15:F17 I15:I17 L15:L17 O15:O17 R15:R17 F20:F22 I20:I22 L20:L22 O20:O22 R20:R22 F25:F27 I25:I27 L25:L27 O25:O27 R25:R27 F30:F32 I30:I32 L30:L32 O30:O32 R30:R32">
    <cfRule type="cellIs" priority="2" dxfId="0" operator="equal" stopIfTrue="1">
      <formula>"F"</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W34"/>
  <sheetViews>
    <sheetView zoomScalePageLayoutView="0" workbookViewId="0" topLeftCell="A4">
      <selection activeCell="E26" sqref="E26"/>
    </sheetView>
  </sheetViews>
  <sheetFormatPr defaultColWidth="11.421875" defaultRowHeight="12.75"/>
  <cols>
    <col min="1" max="1" width="7.8515625" style="0" bestFit="1" customWidth="1"/>
    <col min="2" max="2" width="17.7109375" style="0" bestFit="1" customWidth="1"/>
    <col min="3" max="3" width="1.57421875" style="0" bestFit="1" customWidth="1"/>
    <col min="4" max="4" width="18.140625" style="0" bestFit="1" customWidth="1"/>
    <col min="5" max="5" width="3.00390625" style="0" bestFit="1" customWidth="1"/>
    <col min="6" max="6" width="1.421875" style="0" bestFit="1" customWidth="1"/>
    <col min="7" max="7" width="3.00390625" style="0" bestFit="1" customWidth="1"/>
    <col min="8" max="8" width="3.00390625" style="0" customWidth="1"/>
    <col min="9" max="9" width="1.421875" style="0" bestFit="1" customWidth="1"/>
    <col min="10" max="11" width="3.00390625" style="0" customWidth="1"/>
    <col min="12" max="12" width="1.421875" style="0" bestFit="1" customWidth="1"/>
    <col min="13" max="13" width="3.00390625" style="0" customWidth="1"/>
    <col min="14" max="14" width="3.00390625" style="0" bestFit="1" customWidth="1"/>
    <col min="15" max="15" width="1.421875" style="0" bestFit="1" customWidth="1"/>
    <col min="16" max="17" width="3.00390625" style="0" bestFit="1" customWidth="1"/>
    <col min="18" max="18" width="1.421875" style="0" bestFit="1" customWidth="1"/>
    <col min="19" max="19" width="3.00390625" style="0" bestFit="1" customWidth="1"/>
    <col min="20" max="20" width="3.28125" style="0" customWidth="1"/>
    <col min="21" max="21" width="1.421875" style="0" customWidth="1"/>
    <col min="22" max="22" width="3.28125" style="0" customWidth="1"/>
    <col min="23" max="23" width="2.7109375" style="0" customWidth="1"/>
  </cols>
  <sheetData>
    <row r="1" spans="1:22" ht="15.75">
      <c r="A1" s="269" t="str">
        <f>Datenblatt!A1</f>
        <v>BaWü JG-RLT Top24</v>
      </c>
      <c r="B1" s="270"/>
      <c r="C1" s="270"/>
      <c r="D1" s="270"/>
      <c r="E1" s="270"/>
      <c r="F1" s="270"/>
      <c r="G1" s="270"/>
      <c r="H1" s="270"/>
      <c r="I1" s="270"/>
      <c r="J1" s="270"/>
      <c r="K1" s="270"/>
      <c r="L1" s="270"/>
      <c r="M1" s="270"/>
      <c r="N1" s="270"/>
      <c r="O1" s="270"/>
      <c r="P1" s="270"/>
      <c r="Q1" s="270"/>
      <c r="R1" s="270"/>
      <c r="S1" s="270"/>
      <c r="T1" s="270"/>
      <c r="U1" s="270"/>
      <c r="V1" s="271"/>
    </row>
    <row r="2" spans="1:22" ht="15">
      <c r="A2" s="272" t="str">
        <f>Datenblatt!A2</f>
        <v>14.05.2011 - Offenburg / SbTTV</v>
      </c>
      <c r="B2" s="273"/>
      <c r="C2" s="273"/>
      <c r="D2" s="273"/>
      <c r="E2" s="273"/>
      <c r="F2" s="273"/>
      <c r="G2" s="273"/>
      <c r="H2" s="273"/>
      <c r="I2" s="273"/>
      <c r="J2" s="273"/>
      <c r="K2" s="273"/>
      <c r="L2" s="273"/>
      <c r="M2" s="273"/>
      <c r="N2" s="273"/>
      <c r="O2" s="273"/>
      <c r="P2" s="273"/>
      <c r="Q2" s="273"/>
      <c r="R2" s="273"/>
      <c r="S2" s="273"/>
      <c r="T2" s="273"/>
      <c r="U2" s="273"/>
      <c r="V2" s="274"/>
    </row>
    <row r="4" spans="1:22" ht="15">
      <c r="A4" s="95" t="s">
        <v>62</v>
      </c>
      <c r="B4" s="96"/>
      <c r="C4" s="275" t="str">
        <f>Raster!D3</f>
        <v>Jungen U12</v>
      </c>
      <c r="D4" s="270"/>
      <c r="E4" s="270"/>
      <c r="F4" s="270"/>
      <c r="G4" s="270"/>
      <c r="H4" s="270"/>
      <c r="I4" s="270"/>
      <c r="J4" s="270"/>
      <c r="K4" s="270"/>
      <c r="L4" s="270"/>
      <c r="M4" s="270"/>
      <c r="N4" s="270"/>
      <c r="O4" s="270"/>
      <c r="P4" s="270"/>
      <c r="Q4" s="270"/>
      <c r="R4" s="270"/>
      <c r="S4" s="270"/>
      <c r="T4" s="270"/>
      <c r="U4" s="270"/>
      <c r="V4" s="271"/>
    </row>
    <row r="5" spans="1:22" ht="15">
      <c r="A5" s="97" t="s">
        <v>63</v>
      </c>
      <c r="B5" s="98"/>
      <c r="C5" s="276" t="str">
        <f>Raster!C32</f>
        <v>Gruppe D</v>
      </c>
      <c r="D5" s="273"/>
      <c r="E5" s="273"/>
      <c r="F5" s="273"/>
      <c r="G5" s="273"/>
      <c r="H5" s="273"/>
      <c r="I5" s="273"/>
      <c r="J5" s="273"/>
      <c r="K5" s="273"/>
      <c r="L5" s="273"/>
      <c r="M5" s="273"/>
      <c r="N5" s="273"/>
      <c r="O5" s="273"/>
      <c r="P5" s="273"/>
      <c r="Q5" s="273"/>
      <c r="R5" s="273"/>
      <c r="S5" s="273"/>
      <c r="T5" s="273"/>
      <c r="U5" s="273"/>
      <c r="V5" s="274"/>
    </row>
    <row r="7" spans="1:22" ht="18">
      <c r="A7" s="279" t="s">
        <v>64</v>
      </c>
      <c r="B7" s="279"/>
      <c r="C7" s="279"/>
      <c r="D7" s="279"/>
      <c r="E7" s="279"/>
      <c r="F7" s="279"/>
      <c r="G7" s="279"/>
      <c r="H7" s="279"/>
      <c r="I7" s="279"/>
      <c r="J7" s="279"/>
      <c r="K7" s="279"/>
      <c r="L7" s="279"/>
      <c r="M7" s="279"/>
      <c r="N7" s="279"/>
      <c r="O7" s="279"/>
      <c r="P7" s="279"/>
      <c r="Q7" s="279"/>
      <c r="R7" s="279"/>
      <c r="S7" s="279"/>
      <c r="T7" s="279"/>
      <c r="U7" s="279"/>
      <c r="V7" s="279"/>
    </row>
    <row r="8" ht="13.5" thickBot="1"/>
    <row r="9" spans="1:22" ht="12.75">
      <c r="A9" s="99" t="s">
        <v>65</v>
      </c>
      <c r="B9" s="100"/>
      <c r="C9" s="101"/>
      <c r="D9" s="102"/>
      <c r="E9" s="277" t="s">
        <v>66</v>
      </c>
      <c r="F9" s="278"/>
      <c r="G9" s="278"/>
      <c r="H9" s="277" t="s">
        <v>67</v>
      </c>
      <c r="I9" s="278"/>
      <c r="J9" s="278"/>
      <c r="K9" s="277" t="s">
        <v>68</v>
      </c>
      <c r="L9" s="278"/>
      <c r="M9" s="278"/>
      <c r="N9" s="277" t="s">
        <v>69</v>
      </c>
      <c r="O9" s="278"/>
      <c r="P9" s="278"/>
      <c r="Q9" s="277" t="s">
        <v>70</v>
      </c>
      <c r="R9" s="278"/>
      <c r="S9" s="278"/>
      <c r="T9" s="77"/>
      <c r="U9" s="103"/>
      <c r="V9" s="104"/>
    </row>
    <row r="10" spans="1:23" ht="12.75">
      <c r="A10" s="196" t="s">
        <v>147</v>
      </c>
      <c r="B10" s="106" t="str">
        <f>Raster!$C$33</f>
        <v>Blessing, David</v>
      </c>
      <c r="C10" s="206" t="s">
        <v>71</v>
      </c>
      <c r="D10" s="107" t="str">
        <f>Raster!$C$38</f>
        <v>Raake, Len</v>
      </c>
      <c r="E10" s="108">
        <v>11</v>
      </c>
      <c r="F10" s="109" t="str">
        <f>IF(G10="","",IF(AND(E10&lt;11,G10&lt;11),"F",":"))</f>
        <v>:</v>
      </c>
      <c r="G10" s="110">
        <v>7</v>
      </c>
      <c r="H10" s="111">
        <v>11</v>
      </c>
      <c r="I10" s="109" t="str">
        <f>IF(J10="","",IF(AND(H10&lt;11,J10&lt;11),"F",":"))</f>
        <v>:</v>
      </c>
      <c r="J10" s="110">
        <v>8</v>
      </c>
      <c r="K10" s="111">
        <v>11</v>
      </c>
      <c r="L10" s="109" t="str">
        <f>IF(M10="","",IF(AND(K10&lt;11,M10&lt;11),"F",":"))</f>
        <v>:</v>
      </c>
      <c r="M10" s="110">
        <v>5</v>
      </c>
      <c r="N10" s="111"/>
      <c r="O10" s="109">
        <f>IF(P10="","",IF(AND(N10&lt;11,P10&lt;11),"F",":"))</f>
      </c>
      <c r="P10" s="110"/>
      <c r="Q10" s="111"/>
      <c r="R10" s="109">
        <f>IF(S10="","",IF(AND(Q10&lt;11,S10&lt;11),"F",":"))</f>
      </c>
      <c r="S10" s="110"/>
      <c r="T10" s="112">
        <f>IF(E10="","",IF(E10&gt;G10,1,0)+IF(H10&gt;J10,1,0)+IF(K10&gt;M10,1,0)+IF(N10&gt;P10,1,0)+IF(Q10&gt;S10,1,0))</f>
        <v>3</v>
      </c>
      <c r="U10" s="109" t="str">
        <f>IF(V10&lt;&gt;"",":","")</f>
        <v>:</v>
      </c>
      <c r="V10" s="113">
        <f>IF(G10="","",IF(G10&gt;E10,1,0)+IF(J10&gt;H10,1,0)+IF(M10&gt;K10,1,0)+IF(P10&gt;N10,1,0)+IF(S10&gt;Q10,1,0))</f>
        <v>0</v>
      </c>
      <c r="W10" s="114">
        <f>IF(E10="",0,IF(AND(T10&gt;0,T10=V10),1,0))</f>
        <v>0</v>
      </c>
    </row>
    <row r="11" spans="1:23" ht="12.75">
      <c r="A11" s="196" t="s">
        <v>149</v>
      </c>
      <c r="B11" s="106" t="str">
        <f>Raster!$C$34</f>
        <v>Reis, Dominik</v>
      </c>
      <c r="C11" s="206" t="s">
        <v>71</v>
      </c>
      <c r="D11" s="107" t="str">
        <f>Raster!$C$37</f>
        <v>Molzer, Leon</v>
      </c>
      <c r="E11" s="108">
        <v>11</v>
      </c>
      <c r="F11" s="109" t="str">
        <f>IF(G11="","",IF(AND(E11&lt;11,G11&lt;11),"F",":"))</f>
        <v>:</v>
      </c>
      <c r="G11" s="110">
        <v>5</v>
      </c>
      <c r="H11" s="111">
        <v>11</v>
      </c>
      <c r="I11" s="109" t="str">
        <f>IF(J11="","",IF(AND(H11&lt;11,J11&lt;11),"F",":"))</f>
        <v>:</v>
      </c>
      <c r="J11" s="110">
        <v>7</v>
      </c>
      <c r="K11" s="111">
        <v>11</v>
      </c>
      <c r="L11" s="109" t="str">
        <f>IF(M11="","",IF(AND(K11&lt;11,M11&lt;11),"F",":"))</f>
        <v>:</v>
      </c>
      <c r="M11" s="110">
        <v>9</v>
      </c>
      <c r="N11" s="111"/>
      <c r="O11" s="109">
        <f>IF(P11="","",IF(AND(N11&lt;11,P11&lt;11),"F",":"))</f>
      </c>
      <c r="P11" s="110"/>
      <c r="Q11" s="111"/>
      <c r="R11" s="109">
        <f>IF(S11="","",IF(AND(Q11&lt;11,S11&lt;11),"F",":"))</f>
      </c>
      <c r="S11" s="110"/>
      <c r="T11" s="112">
        <f>IF(E11="","",IF(E11&gt;G11,1,0)+IF(H11&gt;J11,1,0)+IF(K11&gt;M11,1,0)+IF(N11&gt;P11,1,0)+IF(Q11&gt;S11,1,0))</f>
        <v>3</v>
      </c>
      <c r="U11" s="109" t="str">
        <f>IF(V11&lt;&gt;"",":","")</f>
        <v>:</v>
      </c>
      <c r="V11" s="113">
        <f>IF(G11="","",IF(G11&gt;E11,1,0)+IF(J11&gt;H11,1,0)+IF(M11&gt;K11,1,0)+IF(P11&gt;N11,1,0)+IF(S11&gt;Q11,1,0))</f>
        <v>0</v>
      </c>
      <c r="W11" s="114">
        <f>IF(E11="",0,IF(AND(T11&gt;0,T11=V11),1,0))</f>
        <v>0</v>
      </c>
    </row>
    <row r="12" spans="1:23" ht="13.5" thickBot="1">
      <c r="A12" s="197" t="s">
        <v>150</v>
      </c>
      <c r="B12" s="117" t="str">
        <f>Raster!$C$35</f>
        <v>Arnegger, Nico</v>
      </c>
      <c r="C12" s="207" t="s">
        <v>71</v>
      </c>
      <c r="D12" s="118" t="str">
        <f>Raster!$C$36</f>
        <v>Zinßer, Yannick</v>
      </c>
      <c r="E12" s="119">
        <v>11</v>
      </c>
      <c r="F12" s="120" t="str">
        <f>IF(G12="","",IF(AND(E12&lt;11,G12&lt;11),"F",":"))</f>
        <v>:</v>
      </c>
      <c r="G12" s="121">
        <v>7</v>
      </c>
      <c r="H12" s="122">
        <v>11</v>
      </c>
      <c r="I12" s="120" t="str">
        <f>IF(J12="","",IF(AND(H12&lt;11,J12&lt;11),"F",":"))</f>
        <v>:</v>
      </c>
      <c r="J12" s="121">
        <v>7</v>
      </c>
      <c r="K12" s="122">
        <v>10</v>
      </c>
      <c r="L12" s="120" t="str">
        <f>IF(M12="","",IF(AND(K12&lt;11,M12&lt;11),"F",":"))</f>
        <v>:</v>
      </c>
      <c r="M12" s="121">
        <v>12</v>
      </c>
      <c r="N12" s="122">
        <v>12</v>
      </c>
      <c r="O12" s="120" t="str">
        <f>IF(P12="","",IF(AND(N12&lt;11,P12&lt;11),"F",":"))</f>
        <v>:</v>
      </c>
      <c r="P12" s="121">
        <v>14</v>
      </c>
      <c r="Q12" s="122">
        <v>11</v>
      </c>
      <c r="R12" s="120" t="str">
        <f>IF(S12="","",IF(AND(Q12&lt;11,S12&lt;11),"F",":"))</f>
        <v>:</v>
      </c>
      <c r="S12" s="121">
        <v>8</v>
      </c>
      <c r="T12" s="123">
        <f>IF(E12="","",IF(E12&gt;G12,1,0)+IF(H12&gt;J12,1,0)+IF(K12&gt;M12,1,0)+IF(N12&gt;P12,1,0)+IF(Q12&gt;S12,1,0))</f>
        <v>3</v>
      </c>
      <c r="U12" s="120" t="str">
        <f>IF(V12&lt;&gt;"",":","")</f>
        <v>:</v>
      </c>
      <c r="V12" s="124">
        <f>IF(G12="","",IF(G12&gt;E12,1,0)+IF(J12&gt;H12,1,0)+IF(M12&gt;K12,1,0)+IF(P12&gt;N12,1,0)+IF(S12&gt;Q12,1,0))</f>
        <v>2</v>
      </c>
      <c r="W12" s="114">
        <f>IF(E12="",0,IF(AND(T12&gt;0,T12=V12),1,0))</f>
        <v>0</v>
      </c>
    </row>
    <row r="13" spans="1:20" ht="13.5" thickBot="1">
      <c r="A13" s="125"/>
      <c r="B13" s="126"/>
      <c r="C13" s="208"/>
      <c r="D13" s="126"/>
      <c r="E13" s="126"/>
      <c r="F13" s="126"/>
      <c r="G13" s="126"/>
      <c r="H13" s="126"/>
      <c r="I13" s="126"/>
      <c r="J13" s="126"/>
      <c r="K13" s="126"/>
      <c r="L13" s="126"/>
      <c r="M13" s="126"/>
      <c r="N13" s="126"/>
      <c r="O13" s="126"/>
      <c r="P13" s="126"/>
      <c r="Q13" s="126"/>
      <c r="R13" s="126"/>
      <c r="S13" s="126"/>
      <c r="T13" s="126"/>
    </row>
    <row r="14" spans="1:22" ht="12.75">
      <c r="A14" s="99" t="s">
        <v>72</v>
      </c>
      <c r="B14" s="100"/>
      <c r="C14" s="209"/>
      <c r="D14" s="102"/>
      <c r="E14" s="277" t="s">
        <v>66</v>
      </c>
      <c r="F14" s="278"/>
      <c r="G14" s="278"/>
      <c r="H14" s="277" t="s">
        <v>67</v>
      </c>
      <c r="I14" s="278"/>
      <c r="J14" s="278"/>
      <c r="K14" s="277" t="s">
        <v>68</v>
      </c>
      <c r="L14" s="278"/>
      <c r="M14" s="278"/>
      <c r="N14" s="277" t="s">
        <v>69</v>
      </c>
      <c r="O14" s="278"/>
      <c r="P14" s="278"/>
      <c r="Q14" s="277" t="s">
        <v>70</v>
      </c>
      <c r="R14" s="278"/>
      <c r="S14" s="278"/>
      <c r="T14" s="77"/>
      <c r="U14" s="103"/>
      <c r="V14" s="104"/>
    </row>
    <row r="15" spans="1:23" ht="12.75">
      <c r="A15" s="198" t="s">
        <v>148</v>
      </c>
      <c r="B15" s="106" t="str">
        <f>Raster!$C$33</f>
        <v>Blessing, David</v>
      </c>
      <c r="C15" s="206" t="s">
        <v>71</v>
      </c>
      <c r="D15" s="107" t="str">
        <f>Raster!$C$37</f>
        <v>Molzer, Leon</v>
      </c>
      <c r="E15" s="108">
        <v>9</v>
      </c>
      <c r="F15" s="109" t="str">
        <f>IF(G15="","",IF(AND(E15&lt;11,G15&lt;11),"F",":"))</f>
        <v>:</v>
      </c>
      <c r="G15" s="110">
        <v>11</v>
      </c>
      <c r="H15" s="111">
        <v>11</v>
      </c>
      <c r="I15" s="109" t="str">
        <f>IF(J15="","",IF(AND(H15&lt;11,J15&lt;11),"F",":"))</f>
        <v>:</v>
      </c>
      <c r="J15" s="110">
        <v>4</v>
      </c>
      <c r="K15" s="111">
        <v>11</v>
      </c>
      <c r="L15" s="109" t="str">
        <f>IF(M15="","",IF(AND(K15&lt;11,M15&lt;11),"F",":"))</f>
        <v>:</v>
      </c>
      <c r="M15" s="110">
        <v>8</v>
      </c>
      <c r="N15" s="111">
        <v>11</v>
      </c>
      <c r="O15" s="109" t="str">
        <f>IF(P15="","",IF(AND(N15&lt;11,P15&lt;11),"F",":"))</f>
        <v>:</v>
      </c>
      <c r="P15" s="110">
        <v>4</v>
      </c>
      <c r="Q15" s="111"/>
      <c r="R15" s="109">
        <f>IF(S15="","",IF(AND(Q15&lt;11,S15&lt;11),"F",":"))</f>
      </c>
      <c r="S15" s="110"/>
      <c r="T15" s="112">
        <f>IF(E15="","",IF(E15&gt;G15,1,0)+IF(H15&gt;J15,1,0)+IF(K15&gt;M15,1,0)+IF(N15&gt;P15,1,0)+IF(Q15&gt;S15,1,0))</f>
        <v>3</v>
      </c>
      <c r="U15" s="109" t="str">
        <f>IF(V15&lt;&gt;"",":","")</f>
        <v>:</v>
      </c>
      <c r="V15" s="113">
        <f>IF(G15="","",IF(G15&gt;E15,1,0)+IF(J15&gt;H15,1,0)+IF(M15&gt;K15,1,0)+IF(P15&gt;N15,1,0)+IF(S15&gt;Q15,1,0))</f>
        <v>1</v>
      </c>
      <c r="W15" s="114">
        <f>IF(E15="",0,IF(AND(T15&gt;0,T15=V15),1,0))</f>
        <v>0</v>
      </c>
    </row>
    <row r="16" spans="1:23" ht="12.75">
      <c r="A16" s="196" t="s">
        <v>161</v>
      </c>
      <c r="B16" s="106" t="str">
        <f>Raster!$C$34</f>
        <v>Reis, Dominik</v>
      </c>
      <c r="C16" s="206" t="s">
        <v>71</v>
      </c>
      <c r="D16" s="107" t="str">
        <f>Raster!$C$36</f>
        <v>Zinßer, Yannick</v>
      </c>
      <c r="E16" s="108">
        <v>11</v>
      </c>
      <c r="F16" s="109" t="str">
        <f>IF(G16="","",IF(AND(E16&lt;11,G16&lt;11),"F",":"))</f>
        <v>:</v>
      </c>
      <c r="G16" s="110">
        <v>3</v>
      </c>
      <c r="H16" s="111">
        <v>9</v>
      </c>
      <c r="I16" s="109" t="str">
        <f>IF(J16="","",IF(AND(H16&lt;11,J16&lt;11),"F",":"))</f>
        <v>:</v>
      </c>
      <c r="J16" s="110">
        <v>11</v>
      </c>
      <c r="K16" s="111">
        <v>11</v>
      </c>
      <c r="L16" s="109" t="str">
        <f>IF(M16="","",IF(AND(K16&lt;11,M16&lt;11),"F",":"))</f>
        <v>:</v>
      </c>
      <c r="M16" s="110">
        <v>3</v>
      </c>
      <c r="N16" s="111">
        <v>11</v>
      </c>
      <c r="O16" s="109" t="str">
        <f>IF(P16="","",IF(AND(N16&lt;11,P16&lt;11),"F",":"))</f>
        <v>:</v>
      </c>
      <c r="P16" s="110">
        <v>7</v>
      </c>
      <c r="Q16" s="111"/>
      <c r="R16" s="109">
        <f>IF(S16="","",IF(AND(Q16&lt;11,S16&lt;11),"F",":"))</f>
      </c>
      <c r="S16" s="110"/>
      <c r="T16" s="112">
        <f>IF(E16="","",IF(E16&gt;G16,1,0)+IF(H16&gt;J16,1,0)+IF(K16&gt;M16,1,0)+IF(N16&gt;P16,1,0)+IF(Q16&gt;S16,1,0))</f>
        <v>3</v>
      </c>
      <c r="U16" s="109" t="str">
        <f>IF(V16&lt;&gt;"",":","")</f>
        <v>:</v>
      </c>
      <c r="V16" s="113">
        <f>IF(G16="","",IF(G16&gt;E16,1,0)+IF(J16&gt;H16,1,0)+IF(M16&gt;K16,1,0)+IF(P16&gt;N16,1,0)+IF(S16&gt;Q16,1,0))</f>
        <v>1</v>
      </c>
      <c r="W16" s="114">
        <f>IF(E16="",0,IF(AND(T16&gt;0,T16=V16),1,0))</f>
        <v>0</v>
      </c>
    </row>
    <row r="17" spans="1:23" ht="13.5" thickBot="1">
      <c r="A17" s="197" t="s">
        <v>152</v>
      </c>
      <c r="B17" s="117" t="str">
        <f>Raster!$C$35</f>
        <v>Arnegger, Nico</v>
      </c>
      <c r="C17" s="207" t="s">
        <v>71</v>
      </c>
      <c r="D17" s="118" t="str">
        <f>Raster!$C$38</f>
        <v>Raake, Len</v>
      </c>
      <c r="E17" s="119">
        <v>12</v>
      </c>
      <c r="F17" s="120" t="str">
        <f>IF(G17="","",IF(AND(E17&lt;11,G17&lt;11),"F",":"))</f>
        <v>:</v>
      </c>
      <c r="G17" s="121">
        <v>14</v>
      </c>
      <c r="H17" s="122">
        <v>12</v>
      </c>
      <c r="I17" s="120" t="str">
        <f>IF(J17="","",IF(AND(H17&lt;11,J17&lt;11),"F",":"))</f>
        <v>:</v>
      </c>
      <c r="J17" s="121">
        <v>10</v>
      </c>
      <c r="K17" s="122">
        <v>9</v>
      </c>
      <c r="L17" s="120" t="str">
        <f>IF(M17="","",IF(AND(K17&lt;11,M17&lt;11),"F",":"))</f>
        <v>:</v>
      </c>
      <c r="M17" s="121">
        <v>11</v>
      </c>
      <c r="N17" s="122">
        <v>9</v>
      </c>
      <c r="O17" s="120" t="str">
        <f>IF(P17="","",IF(AND(N17&lt;11,P17&lt;11),"F",":"))</f>
        <v>:</v>
      </c>
      <c r="P17" s="121">
        <v>11</v>
      </c>
      <c r="Q17" s="122"/>
      <c r="R17" s="120">
        <f>IF(S17="","",IF(AND(Q17&lt;11,S17&lt;11),"F",":"))</f>
      </c>
      <c r="S17" s="121"/>
      <c r="T17" s="123">
        <f>IF(E17="","",IF(E17&gt;G17,1,0)+IF(H17&gt;J17,1,0)+IF(K17&gt;M17,1,0)+IF(N17&gt;P17,1,0)+IF(Q17&gt;S17,1,0))</f>
        <v>1</v>
      </c>
      <c r="U17" s="120" t="str">
        <f>IF(V17&lt;&gt;"",":","")</f>
        <v>:</v>
      </c>
      <c r="V17" s="124">
        <f>IF(G17="","",IF(G17&gt;E17,1,0)+IF(J17&gt;H17,1,0)+IF(M17&gt;K17,1,0)+IF(P17&gt;N17,1,0)+IF(S17&gt;Q17,1,0))</f>
        <v>3</v>
      </c>
      <c r="W17" s="114">
        <f>IF(E17="",0,IF(AND(T17&gt;0,T17=V17),1,0))</f>
        <v>0</v>
      </c>
    </row>
    <row r="18" spans="1:20" ht="13.5" thickBot="1">
      <c r="A18" s="125"/>
      <c r="B18" s="126"/>
      <c r="C18" s="208"/>
      <c r="D18" s="126"/>
      <c r="E18" s="126"/>
      <c r="F18" s="126"/>
      <c r="G18" s="126"/>
      <c r="H18" s="126"/>
      <c r="I18" s="126"/>
      <c r="J18" s="126"/>
      <c r="K18" s="126"/>
      <c r="L18" s="126"/>
      <c r="M18" s="126"/>
      <c r="N18" s="126"/>
      <c r="O18" s="126"/>
      <c r="P18" s="126"/>
      <c r="Q18" s="126"/>
      <c r="R18" s="126"/>
      <c r="S18" s="126"/>
      <c r="T18" s="126"/>
    </row>
    <row r="19" spans="1:22" ht="12.75">
      <c r="A19" s="99" t="s">
        <v>73</v>
      </c>
      <c r="B19" s="100"/>
      <c r="C19" s="209"/>
      <c r="D19" s="102"/>
      <c r="E19" s="277" t="s">
        <v>66</v>
      </c>
      <c r="F19" s="278"/>
      <c r="G19" s="278"/>
      <c r="H19" s="277" t="s">
        <v>67</v>
      </c>
      <c r="I19" s="278"/>
      <c r="J19" s="278"/>
      <c r="K19" s="277" t="s">
        <v>68</v>
      </c>
      <c r="L19" s="278"/>
      <c r="M19" s="278"/>
      <c r="N19" s="277" t="s">
        <v>69</v>
      </c>
      <c r="O19" s="278"/>
      <c r="P19" s="278"/>
      <c r="Q19" s="277" t="s">
        <v>70</v>
      </c>
      <c r="R19" s="278"/>
      <c r="S19" s="278"/>
      <c r="T19" s="77"/>
      <c r="U19" s="103"/>
      <c r="V19" s="104"/>
    </row>
    <row r="20" spans="1:23" ht="12.75">
      <c r="A20" s="198" t="s">
        <v>151</v>
      </c>
      <c r="B20" s="106" t="str">
        <f>Raster!$C$33</f>
        <v>Blessing, David</v>
      </c>
      <c r="C20" s="206" t="s">
        <v>71</v>
      </c>
      <c r="D20" s="107" t="str">
        <f>Raster!$C$36</f>
        <v>Zinßer, Yannick</v>
      </c>
      <c r="E20" s="108">
        <v>11</v>
      </c>
      <c r="F20" s="109" t="str">
        <f>IF(G20="","",IF(AND(E20&lt;11,G20&lt;11),"F",":"))</f>
        <v>:</v>
      </c>
      <c r="G20" s="110">
        <v>7</v>
      </c>
      <c r="H20" s="111">
        <v>11</v>
      </c>
      <c r="I20" s="109" t="str">
        <f>IF(J20="","",IF(AND(H20&lt;11,J20&lt;11),"F",":"))</f>
        <v>:</v>
      </c>
      <c r="J20" s="110">
        <v>3</v>
      </c>
      <c r="K20" s="111">
        <v>11</v>
      </c>
      <c r="L20" s="109" t="str">
        <f>IF(M20="","",IF(AND(K20&lt;11,M20&lt;11),"F",":"))</f>
        <v>:</v>
      </c>
      <c r="M20" s="110">
        <v>6</v>
      </c>
      <c r="N20" s="111"/>
      <c r="O20" s="109">
        <f>IF(P20="","",IF(AND(N20&lt;11,P20&lt;11),"F",":"))</f>
      </c>
      <c r="P20" s="110"/>
      <c r="Q20" s="111"/>
      <c r="R20" s="109">
        <f>IF(S20="","",IF(AND(Q20&lt;11,S20&lt;11),"F",":"))</f>
      </c>
      <c r="S20" s="110"/>
      <c r="T20" s="112">
        <f>IF(E20="","",IF(E20&gt;G20,1,0)+IF(H20&gt;J20,1,0)+IF(K20&gt;M20,1,0)+IF(N20&gt;P20,1,0)+IF(Q20&gt;S20,1,0))</f>
        <v>3</v>
      </c>
      <c r="U20" s="109" t="str">
        <f>IF(V20&lt;&gt;"",":","")</f>
        <v>:</v>
      </c>
      <c r="V20" s="113">
        <f>IF(G20="","",IF(G20&gt;E20,1,0)+IF(J20&gt;H20,1,0)+IF(M20&gt;K20,1,0)+IF(P20&gt;N20,1,0)+IF(S20&gt;Q20,1,0))</f>
        <v>0</v>
      </c>
      <c r="W20" s="114">
        <f>IF(E20="",0,IF(AND(T20&gt;0,T20=V20),1,0))</f>
        <v>0</v>
      </c>
    </row>
    <row r="21" spans="1:23" ht="12.75">
      <c r="A21" s="196" t="s">
        <v>153</v>
      </c>
      <c r="B21" s="106" t="str">
        <f>Raster!$C$34</f>
        <v>Reis, Dominik</v>
      </c>
      <c r="C21" s="206" t="s">
        <v>71</v>
      </c>
      <c r="D21" s="107" t="str">
        <f>Raster!$C$35</f>
        <v>Arnegger, Nico</v>
      </c>
      <c r="E21" s="108">
        <v>10</v>
      </c>
      <c r="F21" s="109" t="str">
        <f>IF(G21="","",IF(AND(E21&lt;11,G21&lt;11),"F",":"))</f>
        <v>:</v>
      </c>
      <c r="G21" s="110">
        <v>12</v>
      </c>
      <c r="H21" s="111">
        <v>11</v>
      </c>
      <c r="I21" s="109" t="str">
        <f>IF(J21="","",IF(AND(H21&lt;11,J21&lt;11),"F",":"))</f>
        <v>:</v>
      </c>
      <c r="J21" s="110">
        <v>6</v>
      </c>
      <c r="K21" s="111">
        <v>11</v>
      </c>
      <c r="L21" s="109" t="str">
        <f>IF(M21="","",IF(AND(K21&lt;11,M21&lt;11),"F",":"))</f>
        <v>:</v>
      </c>
      <c r="M21" s="110">
        <v>6</v>
      </c>
      <c r="N21" s="111">
        <v>11</v>
      </c>
      <c r="O21" s="109" t="str">
        <f>IF(P21="","",IF(AND(N21&lt;11,P21&lt;11),"F",":"))</f>
        <v>:</v>
      </c>
      <c r="P21" s="110">
        <v>5</v>
      </c>
      <c r="Q21" s="111"/>
      <c r="R21" s="109">
        <f>IF(S21="","",IF(AND(Q21&lt;11,S21&lt;11),"F",":"))</f>
      </c>
      <c r="S21" s="110"/>
      <c r="T21" s="112">
        <f>IF(E21="","",IF(E21&gt;G21,1,0)+IF(H21&gt;J21,1,0)+IF(K21&gt;M21,1,0)+IF(N21&gt;P21,1,0)+IF(Q21&gt;S21,1,0))</f>
        <v>3</v>
      </c>
      <c r="U21" s="109" t="str">
        <f>IF(V21&lt;&gt;"",":","")</f>
        <v>:</v>
      </c>
      <c r="V21" s="113">
        <f>IF(G21="","",IF(G21&gt;E21,1,0)+IF(J21&gt;H21,1,0)+IF(M21&gt;K21,1,0)+IF(P21&gt;N21,1,0)+IF(S21&gt;Q21,1,0))</f>
        <v>1</v>
      </c>
      <c r="W21" s="114">
        <f>IF(E21="",0,IF(AND(T21&gt;0,T21=V21),1,0))</f>
        <v>0</v>
      </c>
    </row>
    <row r="22" spans="1:23" ht="13.5" thickBot="1">
      <c r="A22" s="197" t="s">
        <v>154</v>
      </c>
      <c r="B22" s="117" t="str">
        <f>Raster!$C$37</f>
        <v>Molzer, Leon</v>
      </c>
      <c r="C22" s="207" t="s">
        <v>71</v>
      </c>
      <c r="D22" s="118" t="str">
        <f>Raster!$C$38</f>
        <v>Raake, Len</v>
      </c>
      <c r="E22" s="119">
        <v>9</v>
      </c>
      <c r="F22" s="120" t="str">
        <f>IF(G22="","",IF(AND(E22&lt;11,G22&lt;11),"F",":"))</f>
        <v>:</v>
      </c>
      <c r="G22" s="121">
        <v>11</v>
      </c>
      <c r="H22" s="122">
        <v>9</v>
      </c>
      <c r="I22" s="120" t="str">
        <f>IF(J22="","",IF(AND(H22&lt;11,J22&lt;11),"F",":"))</f>
        <v>:</v>
      </c>
      <c r="J22" s="121">
        <v>11</v>
      </c>
      <c r="K22" s="122">
        <v>11</v>
      </c>
      <c r="L22" s="120" t="str">
        <f>IF(M22="","",IF(AND(K22&lt;11,M22&lt;11),"F",":"))</f>
        <v>:</v>
      </c>
      <c r="M22" s="121">
        <v>9</v>
      </c>
      <c r="N22" s="122">
        <v>13</v>
      </c>
      <c r="O22" s="120" t="str">
        <f>IF(P22="","",IF(AND(N22&lt;11,P22&lt;11),"F",":"))</f>
        <v>:</v>
      </c>
      <c r="P22" s="121">
        <v>11</v>
      </c>
      <c r="Q22" s="122">
        <v>6</v>
      </c>
      <c r="R22" s="120" t="str">
        <f>IF(S22="","",IF(AND(Q22&lt;11,S22&lt;11),"F",":"))</f>
        <v>:</v>
      </c>
      <c r="S22" s="121">
        <v>11</v>
      </c>
      <c r="T22" s="123">
        <f>IF(E22="","",IF(E22&gt;G22,1,0)+IF(H22&gt;J22,1,0)+IF(K22&gt;M22,1,0)+IF(N22&gt;P22,1,0)+IF(Q22&gt;S22,1,0))</f>
        <v>2</v>
      </c>
      <c r="U22" s="120" t="str">
        <f>IF(V22&lt;&gt;"",":","")</f>
        <v>:</v>
      </c>
      <c r="V22" s="124">
        <f>IF(G22="","",IF(G22&gt;E22,1,0)+IF(J22&gt;H22,1,0)+IF(M22&gt;K22,1,0)+IF(P22&gt;N22,1,0)+IF(S22&gt;Q22,1,0))</f>
        <v>3</v>
      </c>
      <c r="W22" s="114">
        <f>IF(E22="",0,IF(AND(T22&gt;0,T22=V22),1,0))</f>
        <v>0</v>
      </c>
    </row>
    <row r="23" spans="1:20" ht="13.5" thickBot="1">
      <c r="A23" s="125"/>
      <c r="B23" s="126"/>
      <c r="C23" s="208"/>
      <c r="D23" s="126"/>
      <c r="E23" s="126"/>
      <c r="F23" s="126"/>
      <c r="G23" s="126"/>
      <c r="H23" s="126"/>
      <c r="I23" s="126"/>
      <c r="J23" s="126"/>
      <c r="K23" s="126"/>
      <c r="L23" s="126"/>
      <c r="M23" s="126"/>
      <c r="N23" s="126"/>
      <c r="O23" s="126"/>
      <c r="P23" s="126"/>
      <c r="Q23" s="126"/>
      <c r="R23" s="126"/>
      <c r="S23" s="126"/>
      <c r="T23" s="126"/>
    </row>
    <row r="24" spans="1:22" ht="12.75">
      <c r="A24" s="99" t="s">
        <v>75</v>
      </c>
      <c r="B24" s="100"/>
      <c r="C24" s="209"/>
      <c r="D24" s="102"/>
      <c r="E24" s="277" t="s">
        <v>66</v>
      </c>
      <c r="F24" s="278"/>
      <c r="G24" s="278"/>
      <c r="H24" s="277" t="s">
        <v>67</v>
      </c>
      <c r="I24" s="278"/>
      <c r="J24" s="278"/>
      <c r="K24" s="277" t="s">
        <v>68</v>
      </c>
      <c r="L24" s="278"/>
      <c r="M24" s="278"/>
      <c r="N24" s="277" t="s">
        <v>69</v>
      </c>
      <c r="O24" s="278"/>
      <c r="P24" s="278"/>
      <c r="Q24" s="277" t="s">
        <v>70</v>
      </c>
      <c r="R24" s="278"/>
      <c r="S24" s="278"/>
      <c r="T24" s="77"/>
      <c r="U24" s="103"/>
      <c r="V24" s="104"/>
    </row>
    <row r="25" spans="1:23" ht="12.75">
      <c r="A25" s="198" t="s">
        <v>155</v>
      </c>
      <c r="B25" s="106" t="str">
        <f>Raster!$C$33</f>
        <v>Blessing, David</v>
      </c>
      <c r="C25" s="206" t="s">
        <v>71</v>
      </c>
      <c r="D25" s="107" t="str">
        <f>Raster!$C$35</f>
        <v>Arnegger, Nico</v>
      </c>
      <c r="E25" s="108">
        <v>11</v>
      </c>
      <c r="F25" s="109" t="str">
        <f>IF(G25="","",IF(AND(E25&lt;11,G25&lt;11),"F",":"))</f>
        <v>:</v>
      </c>
      <c r="G25" s="110">
        <v>5</v>
      </c>
      <c r="H25" s="111">
        <v>10</v>
      </c>
      <c r="I25" s="109" t="str">
        <f>IF(J25="","",IF(AND(H25&lt;11,J25&lt;11),"F",":"))</f>
        <v>:</v>
      </c>
      <c r="J25" s="110">
        <v>12</v>
      </c>
      <c r="K25" s="111">
        <v>11</v>
      </c>
      <c r="L25" s="109" t="str">
        <f>IF(M25="","",IF(AND(K25&lt;11,M25&lt;11),"F",":"))</f>
        <v>:</v>
      </c>
      <c r="M25" s="110">
        <v>9</v>
      </c>
      <c r="N25" s="111">
        <v>11</v>
      </c>
      <c r="O25" s="109" t="str">
        <f>IF(P25="","",IF(AND(N25&lt;11,P25&lt;11),"F",":"))</f>
        <v>:</v>
      </c>
      <c r="P25" s="110">
        <v>8</v>
      </c>
      <c r="Q25" s="111"/>
      <c r="R25" s="109">
        <f>IF(S25="","",IF(AND(Q25&lt;11,S25&lt;11),"F",":"))</f>
      </c>
      <c r="S25" s="110"/>
      <c r="T25" s="112">
        <f>IF(E25="","",IF(E25&gt;G25,1,0)+IF(H25&gt;J25,1,0)+IF(K25&gt;M25,1,0)+IF(N25&gt;P25,1,0)+IF(Q25&gt;S25,1,0))</f>
        <v>3</v>
      </c>
      <c r="U25" s="109" t="str">
        <f>IF(V25&lt;&gt;"",":","")</f>
        <v>:</v>
      </c>
      <c r="V25" s="113">
        <f>IF(G25="","",IF(G25&gt;E25,1,0)+IF(J25&gt;H25,1,0)+IF(M25&gt;K25,1,0)+IF(P25&gt;N25,1,0)+IF(S25&gt;Q25,1,0))</f>
        <v>1</v>
      </c>
      <c r="W25" s="114">
        <f>IF(E25="",0,IF(AND(T25&gt;0,T25=V25),1,0))</f>
        <v>0</v>
      </c>
    </row>
    <row r="26" spans="1:23" ht="12.75">
      <c r="A26" s="196" t="s">
        <v>156</v>
      </c>
      <c r="B26" s="106" t="str">
        <f>Raster!$C$34</f>
        <v>Reis, Dominik</v>
      </c>
      <c r="C26" s="206" t="s">
        <v>71</v>
      </c>
      <c r="D26" s="107" t="str">
        <f>Raster!$C$38</f>
        <v>Raake, Len</v>
      </c>
      <c r="E26" s="108">
        <v>11</v>
      </c>
      <c r="F26" s="109" t="str">
        <f>IF(G26="","",IF(AND(E26&lt;11,G26&lt;11),"F",":"))</f>
        <v>:</v>
      </c>
      <c r="G26" s="110">
        <v>8</v>
      </c>
      <c r="H26" s="111">
        <v>13</v>
      </c>
      <c r="I26" s="109" t="str">
        <f>IF(J26="","",IF(AND(H26&lt;11,J26&lt;11),"F",":"))</f>
        <v>:</v>
      </c>
      <c r="J26" s="110">
        <v>11</v>
      </c>
      <c r="K26" s="111">
        <v>11</v>
      </c>
      <c r="L26" s="109" t="str">
        <f>IF(M26="","",IF(AND(K26&lt;11,M26&lt;11),"F",":"))</f>
        <v>:</v>
      </c>
      <c r="M26" s="110">
        <v>7</v>
      </c>
      <c r="N26" s="111"/>
      <c r="O26" s="109">
        <f>IF(P26="","",IF(AND(N26&lt;11,P26&lt;11),"F",":"))</f>
      </c>
      <c r="P26" s="110"/>
      <c r="Q26" s="111"/>
      <c r="R26" s="109">
        <f>IF(S26="","",IF(AND(Q26&lt;11,S26&lt;11),"F",":"))</f>
      </c>
      <c r="S26" s="110"/>
      <c r="T26" s="112">
        <f>IF(E26="","",IF(E26&gt;G26,1,0)+IF(H26&gt;J26,1,0)+IF(K26&gt;M26,1,0)+IF(N26&gt;P26,1,0)+IF(Q26&gt;S26,1,0))</f>
        <v>3</v>
      </c>
      <c r="U26" s="109" t="str">
        <f>IF(V26&lt;&gt;"",":","")</f>
        <v>:</v>
      </c>
      <c r="V26" s="113">
        <f>IF(G26="","",IF(G26&gt;E26,1,0)+IF(J26&gt;H26,1,0)+IF(M26&gt;K26,1,0)+IF(P26&gt;N26,1,0)+IF(S26&gt;Q26,1,0))</f>
        <v>0</v>
      </c>
      <c r="W26" s="114">
        <f>IF(E26="",0,IF(AND(T26&gt;0,T26=V26),1,0))</f>
        <v>0</v>
      </c>
    </row>
    <row r="27" spans="1:23" ht="13.5" thickBot="1">
      <c r="A27" s="197" t="s">
        <v>157</v>
      </c>
      <c r="B27" s="117" t="str">
        <f>Raster!$C$36</f>
        <v>Zinßer, Yannick</v>
      </c>
      <c r="C27" s="207" t="s">
        <v>71</v>
      </c>
      <c r="D27" s="118" t="str">
        <f>Raster!$C$37</f>
        <v>Molzer, Leon</v>
      </c>
      <c r="E27" s="119">
        <v>6</v>
      </c>
      <c r="F27" s="120" t="str">
        <f>IF(G27="","",IF(AND(E27&lt;11,G27&lt;11),"F",":"))</f>
        <v>:</v>
      </c>
      <c r="G27" s="121">
        <v>11</v>
      </c>
      <c r="H27" s="122">
        <v>11</v>
      </c>
      <c r="I27" s="120" t="str">
        <f>IF(J27="","",IF(AND(H27&lt;11,J27&lt;11),"F",":"))</f>
        <v>:</v>
      </c>
      <c r="J27" s="121">
        <v>9</v>
      </c>
      <c r="K27" s="122">
        <v>5</v>
      </c>
      <c r="L27" s="120" t="str">
        <f>IF(M27="","",IF(AND(K27&lt;11,M27&lt;11),"F",":"))</f>
        <v>:</v>
      </c>
      <c r="M27" s="121">
        <v>11</v>
      </c>
      <c r="N27" s="122">
        <v>11</v>
      </c>
      <c r="O27" s="120" t="str">
        <f>IF(P27="","",IF(AND(N27&lt;11,P27&lt;11),"F",":"))</f>
        <v>:</v>
      </c>
      <c r="P27" s="121">
        <v>4</v>
      </c>
      <c r="Q27" s="122">
        <v>11</v>
      </c>
      <c r="R27" s="120" t="str">
        <f>IF(S27="","",IF(AND(Q27&lt;11,S27&lt;11),"F",":"))</f>
        <v>:</v>
      </c>
      <c r="S27" s="121">
        <v>7</v>
      </c>
      <c r="T27" s="123">
        <f>IF(E27="","",IF(E27&gt;G27,1,0)+IF(H27&gt;J27,1,0)+IF(K27&gt;M27,1,0)+IF(N27&gt;P27,1,0)+IF(Q27&gt;S27,1,0))</f>
        <v>3</v>
      </c>
      <c r="U27" s="120" t="str">
        <f>IF(V27&lt;&gt;"",":","")</f>
        <v>:</v>
      </c>
      <c r="V27" s="124">
        <f>IF(G27="","",IF(G27&gt;E27,1,0)+IF(J27&gt;H27,1,0)+IF(M27&gt;K27,1,0)+IF(P27&gt;N27,1,0)+IF(S27&gt;Q27,1,0))</f>
        <v>2</v>
      </c>
      <c r="W27" s="114">
        <f>IF(E27="",0,IF(AND(T27&gt;0,T27=V27),1,0))</f>
        <v>0</v>
      </c>
    </row>
    <row r="28" spans="1:20" ht="13.5" thickBot="1">
      <c r="A28" s="125"/>
      <c r="B28" s="126"/>
      <c r="C28" s="208"/>
      <c r="D28" s="126"/>
      <c r="E28" s="126"/>
      <c r="F28" s="126"/>
      <c r="G28" s="126"/>
      <c r="H28" s="126"/>
      <c r="I28" s="126"/>
      <c r="J28" s="126"/>
      <c r="K28" s="126"/>
      <c r="L28" s="126"/>
      <c r="M28" s="126"/>
      <c r="N28" s="126"/>
      <c r="O28" s="126"/>
      <c r="P28" s="126"/>
      <c r="Q28" s="126"/>
      <c r="R28" s="126"/>
      <c r="S28" s="126"/>
      <c r="T28" s="126"/>
    </row>
    <row r="29" spans="1:22" ht="12.75">
      <c r="A29" s="99" t="s">
        <v>77</v>
      </c>
      <c r="B29" s="100"/>
      <c r="C29" s="209"/>
      <c r="D29" s="102"/>
      <c r="E29" s="277" t="s">
        <v>66</v>
      </c>
      <c r="F29" s="278"/>
      <c r="G29" s="278"/>
      <c r="H29" s="277" t="s">
        <v>67</v>
      </c>
      <c r="I29" s="278"/>
      <c r="J29" s="278"/>
      <c r="K29" s="277" t="s">
        <v>68</v>
      </c>
      <c r="L29" s="278"/>
      <c r="M29" s="278"/>
      <c r="N29" s="277" t="s">
        <v>69</v>
      </c>
      <c r="O29" s="278"/>
      <c r="P29" s="278"/>
      <c r="Q29" s="277" t="s">
        <v>70</v>
      </c>
      <c r="R29" s="278"/>
      <c r="S29" s="278"/>
      <c r="T29" s="77"/>
      <c r="U29" s="103"/>
      <c r="V29" s="104"/>
    </row>
    <row r="30" spans="1:23" ht="12.75">
      <c r="A30" s="198" t="s">
        <v>158</v>
      </c>
      <c r="B30" s="106" t="str">
        <f>Raster!$C$33</f>
        <v>Blessing, David</v>
      </c>
      <c r="C30" s="206" t="s">
        <v>71</v>
      </c>
      <c r="D30" s="107" t="str">
        <f>Raster!$C$34</f>
        <v>Reis, Dominik</v>
      </c>
      <c r="E30" s="108">
        <v>11</v>
      </c>
      <c r="F30" s="109" t="str">
        <f>IF(G30="","",IF(AND(E30&lt;11,G30&lt;11),"F",":"))</f>
        <v>:</v>
      </c>
      <c r="G30" s="110">
        <v>7</v>
      </c>
      <c r="H30" s="111">
        <v>11</v>
      </c>
      <c r="I30" s="109" t="str">
        <f>IF(J30="","",IF(AND(H30&lt;11,J30&lt;11),"F",":"))</f>
        <v>:</v>
      </c>
      <c r="J30" s="110">
        <v>4</v>
      </c>
      <c r="K30" s="111">
        <v>18</v>
      </c>
      <c r="L30" s="109" t="str">
        <f>IF(M30="","",IF(AND(K30&lt;11,M30&lt;11),"F",":"))</f>
        <v>:</v>
      </c>
      <c r="M30" s="110">
        <v>20</v>
      </c>
      <c r="N30" s="111">
        <v>11</v>
      </c>
      <c r="O30" s="109" t="str">
        <f>IF(P30="","",IF(AND(N30&lt;11,P30&lt;11),"F",":"))</f>
        <v>:</v>
      </c>
      <c r="P30" s="110">
        <v>7</v>
      </c>
      <c r="Q30" s="111"/>
      <c r="R30" s="109">
        <f>IF(S30="","",IF(AND(Q30&lt;11,S30&lt;11),"F",":"))</f>
      </c>
      <c r="S30" s="110"/>
      <c r="T30" s="112">
        <f>IF(E30="","",IF(E30&gt;G30,1,0)+IF(H30&gt;J30,1,0)+IF(K30&gt;M30,1,0)+IF(N30&gt;P30,1,0)+IF(Q30&gt;S30,1,0))</f>
        <v>3</v>
      </c>
      <c r="U30" s="109" t="str">
        <f>IF(V30&lt;&gt;"",":","")</f>
        <v>:</v>
      </c>
      <c r="V30" s="113">
        <f>IF(G30="","",IF(G30&gt;E30,1,0)+IF(J30&gt;H30,1,0)+IF(M30&gt;K30,1,0)+IF(P30&gt;N30,1,0)+IF(S30&gt;Q30,1,0))</f>
        <v>1</v>
      </c>
      <c r="W30" s="114">
        <f>IF(E30="",0,IF(AND(T30&gt;0,T30=V30),1,0))</f>
        <v>0</v>
      </c>
    </row>
    <row r="31" spans="1:23" ht="12.75">
      <c r="A31" s="196" t="s">
        <v>159</v>
      </c>
      <c r="B31" s="106" t="str">
        <f>Raster!$C$35</f>
        <v>Arnegger, Nico</v>
      </c>
      <c r="C31" s="206" t="s">
        <v>71</v>
      </c>
      <c r="D31" s="107" t="str">
        <f>Raster!$C$37</f>
        <v>Molzer, Leon</v>
      </c>
      <c r="E31" s="108">
        <v>14</v>
      </c>
      <c r="F31" s="109" t="str">
        <f>IF(G31="","",IF(AND(E31&lt;11,G31&lt;11),"F",":"))</f>
        <v>:</v>
      </c>
      <c r="G31" s="110">
        <v>12</v>
      </c>
      <c r="H31" s="111">
        <v>7</v>
      </c>
      <c r="I31" s="109" t="str">
        <f>IF(J31="","",IF(AND(H31&lt;11,J31&lt;11),"F",":"))</f>
        <v>:</v>
      </c>
      <c r="J31" s="110">
        <v>11</v>
      </c>
      <c r="K31" s="111">
        <v>11</v>
      </c>
      <c r="L31" s="109" t="str">
        <f>IF(M31="","",IF(AND(K31&lt;11,M31&lt;11),"F",":"))</f>
        <v>:</v>
      </c>
      <c r="M31" s="110">
        <v>3</v>
      </c>
      <c r="N31" s="111">
        <v>10</v>
      </c>
      <c r="O31" s="109" t="str">
        <f>IF(P31="","",IF(AND(N31&lt;11,P31&lt;11),"F",":"))</f>
        <v>:</v>
      </c>
      <c r="P31" s="110">
        <v>12</v>
      </c>
      <c r="Q31" s="111">
        <v>9</v>
      </c>
      <c r="R31" s="109" t="str">
        <f>IF(S31="","",IF(AND(Q31&lt;11,S31&lt;11),"F",":"))</f>
        <v>:</v>
      </c>
      <c r="S31" s="110">
        <v>11</v>
      </c>
      <c r="T31" s="112">
        <f>IF(E31="","",IF(E31&gt;G31,1,0)+IF(H31&gt;J31,1,0)+IF(K31&gt;M31,1,0)+IF(N31&gt;P31,1,0)+IF(Q31&gt;S31,1,0))</f>
        <v>2</v>
      </c>
      <c r="U31" s="109" t="str">
        <f>IF(V31&lt;&gt;"",":","")</f>
        <v>:</v>
      </c>
      <c r="V31" s="113">
        <f>IF(G31="","",IF(G31&gt;E31,1,0)+IF(J31&gt;H31,1,0)+IF(M31&gt;K31,1,0)+IF(P31&gt;N31,1,0)+IF(S31&gt;Q31,1,0))</f>
        <v>3</v>
      </c>
      <c r="W31" s="114">
        <f>IF(E31="",0,IF(AND(T31&gt;0,T31=V31),1,0))</f>
        <v>0</v>
      </c>
    </row>
    <row r="32" spans="1:23" ht="13.5" thickBot="1">
      <c r="A32" s="197" t="s">
        <v>160</v>
      </c>
      <c r="B32" s="117" t="str">
        <f>Raster!$C$36</f>
        <v>Zinßer, Yannick</v>
      </c>
      <c r="C32" s="207" t="s">
        <v>71</v>
      </c>
      <c r="D32" s="118" t="str">
        <f>Raster!$C$38</f>
        <v>Raake, Len</v>
      </c>
      <c r="E32" s="119">
        <v>11</v>
      </c>
      <c r="F32" s="120" t="str">
        <f>IF(G32="","",IF(AND(E32&lt;11,G32&lt;11),"F",":"))</f>
        <v>:</v>
      </c>
      <c r="G32" s="121">
        <v>7</v>
      </c>
      <c r="H32" s="122">
        <v>12</v>
      </c>
      <c r="I32" s="120" t="str">
        <f>IF(J32="","",IF(AND(H32&lt;11,J32&lt;11),"F",":"))</f>
        <v>:</v>
      </c>
      <c r="J32" s="121">
        <v>14</v>
      </c>
      <c r="K32" s="122">
        <v>5</v>
      </c>
      <c r="L32" s="120" t="str">
        <f>IF(M32="","",IF(AND(K32&lt;11,M32&lt;11),"F",":"))</f>
        <v>:</v>
      </c>
      <c r="M32" s="121">
        <v>11</v>
      </c>
      <c r="N32" s="122">
        <v>11</v>
      </c>
      <c r="O32" s="120" t="str">
        <f>IF(P32="","",IF(AND(N32&lt;11,P32&lt;11),"F",":"))</f>
        <v>:</v>
      </c>
      <c r="P32" s="121">
        <v>6</v>
      </c>
      <c r="Q32" s="122">
        <v>5</v>
      </c>
      <c r="R32" s="120" t="str">
        <f>IF(S32="","",IF(AND(Q32&lt;11,S32&lt;11),"F",":"))</f>
        <v>:</v>
      </c>
      <c r="S32" s="121">
        <v>11</v>
      </c>
      <c r="T32" s="123">
        <f>IF(E32="","",IF(E32&gt;G32,1,0)+IF(H32&gt;J32,1,0)+IF(K32&gt;M32,1,0)+IF(N32&gt;P32,1,0)+IF(Q32&gt;S32,1,0))</f>
        <v>2</v>
      </c>
      <c r="U32" s="120" t="str">
        <f>IF(V32&lt;&gt;"",":","")</f>
        <v>:</v>
      </c>
      <c r="V32" s="124">
        <f>IF(G32="","",IF(G32&gt;E32,1,0)+IF(J32&gt;H32,1,0)+IF(M32&gt;K32,1,0)+IF(P32&gt;N32,1,0)+IF(S32&gt;Q32,1,0))</f>
        <v>3</v>
      </c>
      <c r="W32" s="114">
        <f>IF(E32="",0,IF(AND(T32&gt;0,T32=V32),1,0))</f>
        <v>0</v>
      </c>
    </row>
    <row r="33" spans="1:20" ht="12.75" hidden="1">
      <c r="A33" s="125"/>
      <c r="B33" s="126"/>
      <c r="C33" s="127"/>
      <c r="D33" s="126"/>
      <c r="E33" s="126"/>
      <c r="F33" s="126"/>
      <c r="G33" s="126"/>
      <c r="H33" s="126"/>
      <c r="I33" s="126"/>
      <c r="J33" s="126"/>
      <c r="K33" s="126"/>
      <c r="L33" s="126"/>
      <c r="M33" s="126"/>
      <c r="N33" s="126"/>
      <c r="O33" s="126"/>
      <c r="P33" s="126"/>
      <c r="Q33" s="126"/>
      <c r="R33" s="126"/>
      <c r="S33" s="126"/>
      <c r="T33" s="126"/>
    </row>
    <row r="34" ht="12.75" hidden="1">
      <c r="D34">
        <f>IF(E30+G30+E31+G31+E32+G32&gt;11,1,0)</f>
        <v>1</v>
      </c>
    </row>
  </sheetData>
  <sheetProtection sheet="1" objects="1" scenarios="1" formatColumns="0" selectLockedCells="1"/>
  <mergeCells count="30">
    <mergeCell ref="N29:P29"/>
    <mergeCell ref="N24:P24"/>
    <mergeCell ref="Q24:S24"/>
    <mergeCell ref="Q19:S19"/>
    <mergeCell ref="N19:P19"/>
    <mergeCell ref="Q29:S29"/>
    <mergeCell ref="E24:G24"/>
    <mergeCell ref="H24:J24"/>
    <mergeCell ref="K24:M24"/>
    <mergeCell ref="E29:G29"/>
    <mergeCell ref="H29:J29"/>
    <mergeCell ref="K29:M29"/>
    <mergeCell ref="A7:V7"/>
    <mergeCell ref="E14:G14"/>
    <mergeCell ref="H14:J14"/>
    <mergeCell ref="Q9:S9"/>
    <mergeCell ref="K9:M9"/>
    <mergeCell ref="N9:P9"/>
    <mergeCell ref="E9:G9"/>
    <mergeCell ref="H9:J9"/>
    <mergeCell ref="E19:G19"/>
    <mergeCell ref="H19:J19"/>
    <mergeCell ref="N14:P14"/>
    <mergeCell ref="Q14:S14"/>
    <mergeCell ref="K14:M14"/>
    <mergeCell ref="K19:M19"/>
    <mergeCell ref="A1:V1"/>
    <mergeCell ref="A2:V2"/>
    <mergeCell ref="C4:V4"/>
    <mergeCell ref="C5:V5"/>
  </mergeCells>
  <conditionalFormatting sqref="W30:W32 W25:W27 W20:W22 W15:W17 W10:W12">
    <cfRule type="cellIs" priority="1" dxfId="0" operator="equal" stopIfTrue="1">
      <formula>1</formula>
    </cfRule>
  </conditionalFormatting>
  <conditionalFormatting sqref="F10:F12 I10:I12 L10:L12 O10:O12 R10:R12 F15:F17 I15:I17 L15:L17 O15:O17 R15:R17 F20:F22 I20:I22 L20:L22 O20:O22 R20:R22 F25:F27 I25:I27 L25:L27 O25:O27 R25:R27 F30:F32 I30:I32 L30:L32 O30:O32 R30:R32">
    <cfRule type="cellIs" priority="2" dxfId="0" operator="equal" stopIfTrue="1">
      <formula>"F"</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W68"/>
  <sheetViews>
    <sheetView zoomScalePageLayoutView="0" workbookViewId="0" topLeftCell="A19">
      <selection activeCell="E46" sqref="E46"/>
    </sheetView>
  </sheetViews>
  <sheetFormatPr defaultColWidth="11.421875" defaultRowHeight="12.75"/>
  <cols>
    <col min="1" max="1" width="7.8515625" style="0" bestFit="1" customWidth="1"/>
    <col min="2" max="2" width="17.7109375" style="0" bestFit="1" customWidth="1"/>
    <col min="3" max="3" width="1.57421875" style="0" bestFit="1" customWidth="1"/>
    <col min="4" max="4" width="18.140625" style="0" bestFit="1" customWidth="1"/>
    <col min="5" max="5" width="3.00390625" style="0" bestFit="1" customWidth="1"/>
    <col min="6" max="6" width="1.421875" style="0" bestFit="1" customWidth="1"/>
    <col min="7" max="7" width="3.00390625" style="0" bestFit="1" customWidth="1"/>
    <col min="8" max="8" width="3.00390625" style="0" customWidth="1"/>
    <col min="9" max="9" width="1.421875" style="0" bestFit="1" customWidth="1"/>
    <col min="10" max="11" width="3.00390625" style="0" customWidth="1"/>
    <col min="12" max="12" width="1.421875" style="0" bestFit="1" customWidth="1"/>
    <col min="13" max="13" width="3.00390625" style="0" customWidth="1"/>
    <col min="14" max="14" width="3.00390625" style="0" bestFit="1" customWidth="1"/>
    <col min="15" max="15" width="1.421875" style="0" bestFit="1" customWidth="1"/>
    <col min="16" max="17" width="3.00390625" style="0" bestFit="1" customWidth="1"/>
    <col min="18" max="18" width="1.421875" style="0" bestFit="1" customWidth="1"/>
    <col min="19" max="19" width="3.00390625" style="0" bestFit="1" customWidth="1"/>
    <col min="20" max="20" width="3.28125" style="0" customWidth="1"/>
    <col min="21" max="21" width="1.421875" style="0" customWidth="1"/>
    <col min="22" max="22" width="3.28125" style="0" customWidth="1"/>
    <col min="23" max="23" width="2.7109375" style="0" customWidth="1"/>
  </cols>
  <sheetData>
    <row r="1" spans="1:22" ht="15.75">
      <c r="A1" s="269" t="str">
        <f>Datenblatt!A1</f>
        <v>BaWü JG-RLT Top24</v>
      </c>
      <c r="B1" s="270"/>
      <c r="C1" s="270"/>
      <c r="D1" s="270"/>
      <c r="E1" s="270"/>
      <c r="F1" s="270"/>
      <c r="G1" s="270"/>
      <c r="H1" s="270"/>
      <c r="I1" s="270"/>
      <c r="J1" s="270"/>
      <c r="K1" s="270"/>
      <c r="L1" s="270"/>
      <c r="M1" s="270"/>
      <c r="N1" s="270"/>
      <c r="O1" s="270"/>
      <c r="P1" s="270"/>
      <c r="Q1" s="270"/>
      <c r="R1" s="270"/>
      <c r="S1" s="270"/>
      <c r="T1" s="270"/>
      <c r="U1" s="270"/>
      <c r="V1" s="271"/>
    </row>
    <row r="2" spans="1:22" ht="15">
      <c r="A2" s="272" t="str">
        <f>Datenblatt!A2</f>
        <v>14.05.2011 - Offenburg / SbTTV</v>
      </c>
      <c r="B2" s="273"/>
      <c r="C2" s="273"/>
      <c r="D2" s="273"/>
      <c r="E2" s="273"/>
      <c r="F2" s="273"/>
      <c r="G2" s="273"/>
      <c r="H2" s="273"/>
      <c r="I2" s="273"/>
      <c r="J2" s="273"/>
      <c r="K2" s="273"/>
      <c r="L2" s="273"/>
      <c r="M2" s="273"/>
      <c r="N2" s="273"/>
      <c r="O2" s="273"/>
      <c r="P2" s="273"/>
      <c r="Q2" s="273"/>
      <c r="R2" s="273"/>
      <c r="S2" s="273"/>
      <c r="T2" s="273"/>
      <c r="U2" s="273"/>
      <c r="V2" s="274"/>
    </row>
    <row r="4" spans="1:22" ht="18">
      <c r="A4" s="279" t="s">
        <v>64</v>
      </c>
      <c r="B4" s="279"/>
      <c r="C4" s="279"/>
      <c r="D4" s="279"/>
      <c r="E4" s="279"/>
      <c r="F4" s="279"/>
      <c r="G4" s="279"/>
      <c r="H4" s="279"/>
      <c r="I4" s="279"/>
      <c r="J4" s="279"/>
      <c r="K4" s="279"/>
      <c r="L4" s="279"/>
      <c r="M4" s="279"/>
      <c r="N4" s="279"/>
      <c r="O4" s="279"/>
      <c r="P4" s="279"/>
      <c r="Q4" s="279"/>
      <c r="R4" s="279"/>
      <c r="S4" s="279"/>
      <c r="T4" s="279"/>
      <c r="U4" s="279"/>
      <c r="V4" s="279"/>
    </row>
    <row r="6" spans="1:22" ht="15">
      <c r="A6" s="95" t="s">
        <v>62</v>
      </c>
      <c r="B6" s="96"/>
      <c r="C6" s="275" t="str">
        <f>Raster!D3</f>
        <v>Jungen U12</v>
      </c>
      <c r="D6" s="270"/>
      <c r="E6" s="270"/>
      <c r="F6" s="270"/>
      <c r="G6" s="270"/>
      <c r="H6" s="270"/>
      <c r="I6" s="270"/>
      <c r="J6" s="270"/>
      <c r="K6" s="270"/>
      <c r="L6" s="270"/>
      <c r="M6" s="270"/>
      <c r="N6" s="270"/>
      <c r="O6" s="270"/>
      <c r="P6" s="270"/>
      <c r="Q6" s="270"/>
      <c r="R6" s="270"/>
      <c r="S6" s="270"/>
      <c r="T6" s="270"/>
      <c r="U6" s="270"/>
      <c r="V6" s="271"/>
    </row>
    <row r="7" spans="1:22" ht="15">
      <c r="A7" s="97" t="s">
        <v>63</v>
      </c>
      <c r="B7" s="98"/>
      <c r="C7" s="276" t="str">
        <f>Raster!AO6</f>
        <v>Gruppe E</v>
      </c>
      <c r="D7" s="273"/>
      <c r="E7" s="273"/>
      <c r="F7" s="273"/>
      <c r="G7" s="273"/>
      <c r="H7" s="273"/>
      <c r="I7" s="273"/>
      <c r="J7" s="273"/>
      <c r="K7" s="273"/>
      <c r="L7" s="273"/>
      <c r="M7" s="273"/>
      <c r="N7" s="273"/>
      <c r="O7" s="273"/>
      <c r="P7" s="273"/>
      <c r="Q7" s="273"/>
      <c r="R7" s="273"/>
      <c r="S7" s="273"/>
      <c r="T7" s="273"/>
      <c r="U7" s="273"/>
      <c r="V7" s="274"/>
    </row>
    <row r="8" ht="13.5" thickBot="1"/>
    <row r="9" spans="1:22" ht="12.75">
      <c r="A9" s="99" t="s">
        <v>65</v>
      </c>
      <c r="B9" s="100"/>
      <c r="C9" s="101"/>
      <c r="D9" s="102"/>
      <c r="E9" s="277" t="s">
        <v>66</v>
      </c>
      <c r="F9" s="278"/>
      <c r="G9" s="278"/>
      <c r="H9" s="277" t="s">
        <v>67</v>
      </c>
      <c r="I9" s="278"/>
      <c r="J9" s="278"/>
      <c r="K9" s="277" t="s">
        <v>68</v>
      </c>
      <c r="L9" s="278"/>
      <c r="M9" s="278"/>
      <c r="N9" s="277" t="s">
        <v>69</v>
      </c>
      <c r="O9" s="278"/>
      <c r="P9" s="278"/>
      <c r="Q9" s="277" t="s">
        <v>70</v>
      </c>
      <c r="R9" s="278"/>
      <c r="S9" s="278"/>
      <c r="T9" s="77"/>
      <c r="U9" s="103"/>
      <c r="V9" s="104"/>
    </row>
    <row r="10" spans="1:23" ht="12.75">
      <c r="A10" s="115" t="s">
        <v>78</v>
      </c>
      <c r="B10" s="106" t="str">
        <f>Raster!$AO$7</f>
        <v>Eise, Tom</v>
      </c>
      <c r="C10" s="206" t="s">
        <v>71</v>
      </c>
      <c r="D10" s="107" t="str">
        <f>Raster!$AO$10</f>
        <v>Kälberer, Chris</v>
      </c>
      <c r="E10" s="108">
        <v>11</v>
      </c>
      <c r="F10" s="109" t="str">
        <f>IF(G10="","",IF(AND(E10&lt;11,G10&lt;11),"F",":"))</f>
        <v>:</v>
      </c>
      <c r="G10" s="110">
        <v>7</v>
      </c>
      <c r="H10" s="111">
        <v>11</v>
      </c>
      <c r="I10" s="109" t="str">
        <f>IF(J10="","",IF(AND(H10&lt;11,J10&lt;11),"F",":"))</f>
        <v>:</v>
      </c>
      <c r="J10" s="110">
        <v>5</v>
      </c>
      <c r="K10" s="111">
        <v>11</v>
      </c>
      <c r="L10" s="109" t="str">
        <f>IF(M10="","",IF(AND(K10&lt;11,M10&lt;11),"F",":"))</f>
        <v>:</v>
      </c>
      <c r="M10" s="110">
        <v>6</v>
      </c>
      <c r="N10" s="111"/>
      <c r="O10" s="109">
        <f>IF(P10="","",IF(AND(N10&lt;11,P10&lt;11),"F",":"))</f>
      </c>
      <c r="P10" s="110"/>
      <c r="Q10" s="111"/>
      <c r="R10" s="109">
        <f>IF(S10="","",IF(AND(Q10&lt;11,S10&lt;11),"F",":"))</f>
      </c>
      <c r="S10" s="110"/>
      <c r="T10" s="112">
        <f>IF(E10="","",IF(E10&gt;G10,1,0)+IF(H10&gt;J10,1,0)+IF(K10&gt;M10,1,0)+IF(N10&gt;P10,1,0)+IF(Q10&gt;S10,1,0))</f>
        <v>3</v>
      </c>
      <c r="U10" s="109" t="str">
        <f>IF(V10&lt;&gt;"",":","")</f>
        <v>:</v>
      </c>
      <c r="V10" s="113">
        <f>IF(G10="","",IF(G10&gt;E10,1,0)+IF(J10&gt;H10,1,0)+IF(M10&gt;K10,1,0)+IF(P10&gt;N10,1,0)+IF(S10&gt;Q10,1,0))</f>
        <v>0</v>
      </c>
      <c r="W10" s="114">
        <f>IF(E10="",0,IF(AND(T10&gt;0,T10=V10),1,0))</f>
        <v>0</v>
      </c>
    </row>
    <row r="11" spans="1:23" ht="13.5" thickBot="1">
      <c r="A11" s="116" t="s">
        <v>79</v>
      </c>
      <c r="B11" s="117" t="str">
        <f>Raster!$AO$8</f>
        <v>Blessing, David</v>
      </c>
      <c r="C11" s="207" t="s">
        <v>71</v>
      </c>
      <c r="D11" s="118" t="str">
        <f>Raster!$AO$9</f>
        <v>Engler, Linus</v>
      </c>
      <c r="E11" s="119">
        <v>11</v>
      </c>
      <c r="F11" s="120" t="str">
        <f>IF(G11="","",IF(AND(E11&lt;11,G11&lt;11),"F",":"))</f>
        <v>:</v>
      </c>
      <c r="G11" s="121">
        <v>8</v>
      </c>
      <c r="H11" s="122">
        <v>11</v>
      </c>
      <c r="I11" s="120" t="str">
        <f>IF(J11="","",IF(AND(H11&lt;11,J11&lt;11),"F",":"))</f>
        <v>:</v>
      </c>
      <c r="J11" s="121">
        <v>8</v>
      </c>
      <c r="K11" s="122">
        <v>11</v>
      </c>
      <c r="L11" s="120" t="str">
        <f>IF(M11="","",IF(AND(K11&lt;11,M11&lt;11),"F",":"))</f>
        <v>:</v>
      </c>
      <c r="M11" s="121">
        <v>4</v>
      </c>
      <c r="N11" s="122"/>
      <c r="O11" s="120">
        <f>IF(P11="","",IF(AND(N11&lt;11,P11&lt;11),"F",":"))</f>
      </c>
      <c r="P11" s="121"/>
      <c r="Q11" s="122"/>
      <c r="R11" s="120">
        <f>IF(S11="","",IF(AND(Q11&lt;11,S11&lt;11),"F",":"))</f>
      </c>
      <c r="S11" s="121"/>
      <c r="T11" s="123">
        <f>IF(E11="","",IF(E11&gt;G11,1,0)+IF(H11&gt;J11,1,0)+IF(K11&gt;M11,1,0)+IF(N11&gt;P11,1,0)+IF(Q11&gt;S11,1,0))</f>
        <v>3</v>
      </c>
      <c r="U11" s="120" t="str">
        <f>IF(V11&lt;&gt;"",":","")</f>
        <v>:</v>
      </c>
      <c r="V11" s="124">
        <f>IF(G11="","",IF(G11&gt;E11,1,0)+IF(J11&gt;H11,1,0)+IF(M11&gt;K11,1,0)+IF(P11&gt;N11,1,0)+IF(S11&gt;Q11,1,0))</f>
        <v>0</v>
      </c>
      <c r="W11" s="114">
        <f>IF(E11="",0,IF(AND(T11&gt;0,T11=V11),1,0))</f>
        <v>0</v>
      </c>
    </row>
    <row r="12" spans="1:20" ht="13.5" thickBot="1">
      <c r="A12" s="125"/>
      <c r="B12" s="126"/>
      <c r="C12" s="208"/>
      <c r="D12" s="126"/>
      <c r="E12" s="126"/>
      <c r="F12" s="126"/>
      <c r="G12" s="126"/>
      <c r="H12" s="126"/>
      <c r="I12" s="126"/>
      <c r="J12" s="126"/>
      <c r="K12" s="126"/>
      <c r="L12" s="126"/>
      <c r="M12" s="126"/>
      <c r="N12" s="126"/>
      <c r="O12" s="126"/>
      <c r="P12" s="126"/>
      <c r="Q12" s="126"/>
      <c r="R12" s="126"/>
      <c r="S12" s="126"/>
      <c r="T12" s="126"/>
    </row>
    <row r="13" spans="1:22" ht="12.75">
      <c r="A13" s="99" t="s">
        <v>72</v>
      </c>
      <c r="B13" s="100"/>
      <c r="C13" s="209"/>
      <c r="D13" s="102"/>
      <c r="E13" s="277" t="s">
        <v>66</v>
      </c>
      <c r="F13" s="278"/>
      <c r="G13" s="278"/>
      <c r="H13" s="277" t="s">
        <v>67</v>
      </c>
      <c r="I13" s="278"/>
      <c r="J13" s="278"/>
      <c r="K13" s="277" t="s">
        <v>68</v>
      </c>
      <c r="L13" s="278"/>
      <c r="M13" s="278"/>
      <c r="N13" s="277" t="s">
        <v>69</v>
      </c>
      <c r="O13" s="278"/>
      <c r="P13" s="278"/>
      <c r="Q13" s="277" t="s">
        <v>70</v>
      </c>
      <c r="R13" s="278"/>
      <c r="S13" s="278"/>
      <c r="T13" s="77"/>
      <c r="U13" s="103"/>
      <c r="V13" s="104"/>
    </row>
    <row r="14" spans="1:23" ht="12.75">
      <c r="A14" s="105" t="s">
        <v>80</v>
      </c>
      <c r="B14" s="106" t="str">
        <f>Raster!$AO$7</f>
        <v>Eise, Tom</v>
      </c>
      <c r="C14" s="206" t="s">
        <v>71</v>
      </c>
      <c r="D14" s="107" t="str">
        <f>Raster!$AO$9</f>
        <v>Engler, Linus</v>
      </c>
      <c r="E14" s="108">
        <v>11</v>
      </c>
      <c r="F14" s="109" t="str">
        <f>IF(G14="","",IF(AND(E14&lt;11,G14&lt;11),"F",":"))</f>
        <v>:</v>
      </c>
      <c r="G14" s="110">
        <v>3</v>
      </c>
      <c r="H14" s="111">
        <v>11</v>
      </c>
      <c r="I14" s="109" t="str">
        <f>IF(J14="","",IF(AND(H14&lt;11,J14&lt;11),"F",":"))</f>
        <v>:</v>
      </c>
      <c r="J14" s="110">
        <v>9</v>
      </c>
      <c r="K14" s="111">
        <v>11</v>
      </c>
      <c r="L14" s="109" t="str">
        <f>IF(M14="","",IF(AND(K14&lt;11,M14&lt;11),"F",":"))</f>
        <v>:</v>
      </c>
      <c r="M14" s="110">
        <v>8</v>
      </c>
      <c r="N14" s="111"/>
      <c r="O14" s="109">
        <f>IF(P14="","",IF(AND(N14&lt;11,P14&lt;11),"F",":"))</f>
      </c>
      <c r="P14" s="110"/>
      <c r="Q14" s="111"/>
      <c r="R14" s="109">
        <f>IF(S14="","",IF(AND(Q14&lt;11,S14&lt;11),"F",":"))</f>
      </c>
      <c r="S14" s="110"/>
      <c r="T14" s="112">
        <f>IF(E14="","",IF(E14&gt;G14,1,0)+IF(H14&gt;J14,1,0)+IF(K14&gt;M14,1,0)+IF(N14&gt;P14,1,0)+IF(Q14&gt;S14,1,0))</f>
        <v>3</v>
      </c>
      <c r="U14" s="109" t="str">
        <f>IF(V14&lt;&gt;"",":","")</f>
        <v>:</v>
      </c>
      <c r="V14" s="113">
        <f>IF(G14="","",IF(G14&gt;E14,1,0)+IF(J14&gt;H14,1,0)+IF(M14&gt;K14,1,0)+IF(P14&gt;N14,1,0)+IF(S14&gt;Q14,1,0))</f>
        <v>0</v>
      </c>
      <c r="W14" s="114">
        <f>IF(E14="",0,IF(AND(T14&gt;0,T14=V14),1,0))</f>
        <v>0</v>
      </c>
    </row>
    <row r="15" spans="1:23" ht="13.5" thickBot="1">
      <c r="A15" s="116" t="s">
        <v>76</v>
      </c>
      <c r="B15" s="117" t="str">
        <f>Raster!$AO$8</f>
        <v>Blessing, David</v>
      </c>
      <c r="C15" s="207" t="s">
        <v>71</v>
      </c>
      <c r="D15" s="118" t="str">
        <f>Raster!$AO$10</f>
        <v>Kälberer, Chris</v>
      </c>
      <c r="E15" s="119">
        <v>8</v>
      </c>
      <c r="F15" s="120" t="str">
        <f>IF(G15="","",IF(AND(E15&lt;11,G15&lt;11),"F",":"))</f>
        <v>:</v>
      </c>
      <c r="G15" s="121">
        <v>11</v>
      </c>
      <c r="H15" s="122">
        <v>11</v>
      </c>
      <c r="I15" s="120" t="str">
        <f>IF(J15="","",IF(AND(H15&lt;11,J15&lt;11),"F",":"))</f>
        <v>:</v>
      </c>
      <c r="J15" s="121">
        <v>8</v>
      </c>
      <c r="K15" s="122">
        <v>9</v>
      </c>
      <c r="L15" s="120" t="str">
        <f>IF(M15="","",IF(AND(K15&lt;11,M15&lt;11),"F",":"))</f>
        <v>:</v>
      </c>
      <c r="M15" s="121">
        <v>11</v>
      </c>
      <c r="N15" s="122">
        <v>11</v>
      </c>
      <c r="O15" s="120" t="str">
        <f>IF(P15="","",IF(AND(N15&lt;11,P15&lt;11),"F",":"))</f>
        <v>:</v>
      </c>
      <c r="P15" s="121">
        <v>3</v>
      </c>
      <c r="Q15" s="122">
        <v>8</v>
      </c>
      <c r="R15" s="120" t="str">
        <f>IF(S15="","",IF(AND(Q15&lt;11,S15&lt;11),"F",":"))</f>
        <v>:</v>
      </c>
      <c r="S15" s="121">
        <v>11</v>
      </c>
      <c r="T15" s="123">
        <f>IF(E15="","",IF(E15&gt;G15,1,0)+IF(H15&gt;J15,1,0)+IF(K15&gt;M15,1,0)+IF(N15&gt;P15,1,0)+IF(Q15&gt;S15,1,0))</f>
        <v>2</v>
      </c>
      <c r="U15" s="120" t="str">
        <f>IF(V15&lt;&gt;"",":","")</f>
        <v>:</v>
      </c>
      <c r="V15" s="124">
        <f>IF(G15="","",IF(G15&gt;E15,1,0)+IF(J15&gt;H15,1,0)+IF(M15&gt;K15,1,0)+IF(P15&gt;N15,1,0)+IF(S15&gt;Q15,1,0))</f>
        <v>3</v>
      </c>
      <c r="W15" s="114">
        <f>IF(E15="",0,IF(AND(T15&gt;0,T15=V15),1,0))</f>
        <v>0</v>
      </c>
    </row>
    <row r="16" spans="1:20" ht="13.5" thickBot="1">
      <c r="A16" s="125"/>
      <c r="B16" s="126"/>
      <c r="C16" s="208"/>
      <c r="D16" s="126"/>
      <c r="E16" s="126"/>
      <c r="F16" s="126"/>
      <c r="G16" s="126"/>
      <c r="H16" s="126"/>
      <c r="I16" s="126"/>
      <c r="J16" s="126"/>
      <c r="K16" s="126"/>
      <c r="L16" s="126"/>
      <c r="M16" s="126"/>
      <c r="N16" s="126"/>
      <c r="O16" s="126"/>
      <c r="P16" s="126"/>
      <c r="Q16" s="126"/>
      <c r="R16" s="126"/>
      <c r="S16" s="126"/>
      <c r="T16" s="126"/>
    </row>
    <row r="17" spans="1:22" ht="12.75">
      <c r="A17" s="99" t="s">
        <v>73</v>
      </c>
      <c r="B17" s="100"/>
      <c r="C17" s="209"/>
      <c r="D17" s="102"/>
      <c r="E17" s="277" t="s">
        <v>66</v>
      </c>
      <c r="F17" s="278"/>
      <c r="G17" s="278"/>
      <c r="H17" s="277" t="s">
        <v>67</v>
      </c>
      <c r="I17" s="278"/>
      <c r="J17" s="278"/>
      <c r="K17" s="277" t="s">
        <v>68</v>
      </c>
      <c r="L17" s="278"/>
      <c r="M17" s="278"/>
      <c r="N17" s="277" t="s">
        <v>69</v>
      </c>
      <c r="O17" s="278"/>
      <c r="P17" s="278"/>
      <c r="Q17" s="277" t="s">
        <v>70</v>
      </c>
      <c r="R17" s="278"/>
      <c r="S17" s="278"/>
      <c r="T17" s="77"/>
      <c r="U17" s="103"/>
      <c r="V17" s="104"/>
    </row>
    <row r="18" spans="1:23" ht="12.75">
      <c r="A18" s="105" t="s">
        <v>81</v>
      </c>
      <c r="B18" s="106" t="str">
        <f>Raster!$AO$7</f>
        <v>Eise, Tom</v>
      </c>
      <c r="C18" s="206" t="s">
        <v>71</v>
      </c>
      <c r="D18" s="107" t="str">
        <f>Raster!$AO$8</f>
        <v>Blessing, David</v>
      </c>
      <c r="E18" s="108">
        <v>11</v>
      </c>
      <c r="F18" s="109" t="str">
        <f>IF(G18="","",IF(AND(E18&lt;11,G18&lt;11),"F",":"))</f>
        <v>:</v>
      </c>
      <c r="G18" s="110">
        <v>8</v>
      </c>
      <c r="H18" s="111">
        <v>11</v>
      </c>
      <c r="I18" s="109" t="str">
        <f>IF(J18="","",IF(AND(H18&lt;11,J18&lt;11),"F",":"))</f>
        <v>:</v>
      </c>
      <c r="J18" s="110">
        <v>2</v>
      </c>
      <c r="K18" s="111">
        <v>11</v>
      </c>
      <c r="L18" s="109" t="str">
        <f>IF(M18="","",IF(AND(K18&lt;11,M18&lt;11),"F",":"))</f>
        <v>:</v>
      </c>
      <c r="M18" s="110">
        <v>7</v>
      </c>
      <c r="N18" s="111"/>
      <c r="O18" s="109">
        <f>IF(P18="","",IF(AND(N18&lt;11,P18&lt;11),"F",":"))</f>
      </c>
      <c r="P18" s="110"/>
      <c r="Q18" s="111"/>
      <c r="R18" s="109">
        <f>IF(S18="","",IF(AND(Q18&lt;11,S18&lt;11),"F",":"))</f>
      </c>
      <c r="S18" s="110"/>
      <c r="T18" s="112">
        <f>IF(E18="","",IF(E18&gt;G18,1,0)+IF(H18&gt;J18,1,0)+IF(K18&gt;M18,1,0)+IF(N18&gt;P18,1,0)+IF(Q18&gt;S18,1,0))</f>
        <v>3</v>
      </c>
      <c r="U18" s="109" t="str">
        <f>IF(V18&lt;&gt;"",":","")</f>
        <v>:</v>
      </c>
      <c r="V18" s="113">
        <f>IF(G18="","",IF(G18&gt;E18,1,0)+IF(J18&gt;H18,1,0)+IF(M18&gt;K18,1,0)+IF(P18&gt;N18,1,0)+IF(S18&gt;Q18,1,0))</f>
        <v>0</v>
      </c>
      <c r="W18" s="114">
        <f>IF(E18="",0,IF(AND(T18&gt;0,T18=V18),1,0))</f>
        <v>0</v>
      </c>
    </row>
    <row r="19" spans="1:23" ht="13.5" thickBot="1">
      <c r="A19" s="116" t="s">
        <v>74</v>
      </c>
      <c r="B19" s="117" t="str">
        <f>Raster!$AO$9</f>
        <v>Engler, Linus</v>
      </c>
      <c r="C19" s="207" t="s">
        <v>71</v>
      </c>
      <c r="D19" s="118" t="str">
        <f>Raster!$AO$10</f>
        <v>Kälberer, Chris</v>
      </c>
      <c r="E19" s="119">
        <v>9</v>
      </c>
      <c r="F19" s="120" t="str">
        <f>IF(G19="","",IF(AND(E19&lt;11,G19&lt;11),"F",":"))</f>
        <v>:</v>
      </c>
      <c r="G19" s="121">
        <v>11</v>
      </c>
      <c r="H19" s="122">
        <v>12</v>
      </c>
      <c r="I19" s="120" t="str">
        <f>IF(J19="","",IF(AND(H19&lt;11,J19&lt;11),"F",":"))</f>
        <v>:</v>
      </c>
      <c r="J19" s="121">
        <v>10</v>
      </c>
      <c r="K19" s="122">
        <v>11</v>
      </c>
      <c r="L19" s="120" t="str">
        <f>IF(M19="","",IF(AND(K19&lt;11,M19&lt;11),"F",":"))</f>
        <v>:</v>
      </c>
      <c r="M19" s="121">
        <v>1</v>
      </c>
      <c r="N19" s="122">
        <v>7</v>
      </c>
      <c r="O19" s="120" t="str">
        <f>IF(P19="","",IF(AND(N19&lt;11,P19&lt;11),"F",":"))</f>
        <v>:</v>
      </c>
      <c r="P19" s="121">
        <v>11</v>
      </c>
      <c r="Q19" s="122">
        <v>6</v>
      </c>
      <c r="R19" s="120" t="str">
        <f>IF(S19="","",IF(AND(Q19&lt;11,S19&lt;11),"F",":"))</f>
        <v>:</v>
      </c>
      <c r="S19" s="121">
        <v>11</v>
      </c>
      <c r="T19" s="123">
        <f>IF(E19="","",IF(E19&gt;G19,1,0)+IF(H19&gt;J19,1,0)+IF(K19&gt;M19,1,0)+IF(N19&gt;P19,1,0)+IF(Q19&gt;S19,1,0))</f>
        <v>2</v>
      </c>
      <c r="U19" s="120" t="str">
        <f>IF(V19&lt;&gt;"",":","")</f>
        <v>:</v>
      </c>
      <c r="V19" s="124">
        <f>IF(G19="","",IF(G19&gt;E19,1,0)+IF(J19&gt;H19,1,0)+IF(M19&gt;K19,1,0)+IF(P19&gt;N19,1,0)+IF(S19&gt;Q19,1,0))</f>
        <v>3</v>
      </c>
      <c r="W19" s="114">
        <f>IF(E19="",0,IF(AND(T19&gt;0,T19=V19),1,0))</f>
        <v>0</v>
      </c>
    </row>
    <row r="20" ht="12.75" hidden="1">
      <c r="D20" s="199">
        <f>IF(E18+G18+E19+G19&gt;11,1,0)</f>
        <v>1</v>
      </c>
    </row>
    <row r="22" spans="1:22" ht="15">
      <c r="A22" s="95" t="s">
        <v>62</v>
      </c>
      <c r="B22" s="96"/>
      <c r="C22" s="275" t="str">
        <f>Raster!D3</f>
        <v>Jungen U12</v>
      </c>
      <c r="D22" s="270"/>
      <c r="E22" s="270"/>
      <c r="F22" s="270"/>
      <c r="G22" s="270"/>
      <c r="H22" s="270"/>
      <c r="I22" s="270"/>
      <c r="J22" s="270"/>
      <c r="K22" s="270"/>
      <c r="L22" s="270"/>
      <c r="M22" s="270"/>
      <c r="N22" s="270"/>
      <c r="O22" s="270"/>
      <c r="P22" s="270"/>
      <c r="Q22" s="270"/>
      <c r="R22" s="270"/>
      <c r="S22" s="270"/>
      <c r="T22" s="270"/>
      <c r="U22" s="270"/>
      <c r="V22" s="271"/>
    </row>
    <row r="23" spans="1:22" ht="15">
      <c r="A23" s="97" t="s">
        <v>63</v>
      </c>
      <c r="B23" s="98"/>
      <c r="C23" s="276" t="str">
        <f>Raster!AO13</f>
        <v>Gruppe F</v>
      </c>
      <c r="D23" s="273"/>
      <c r="E23" s="273"/>
      <c r="F23" s="273"/>
      <c r="G23" s="273"/>
      <c r="H23" s="273"/>
      <c r="I23" s="273"/>
      <c r="J23" s="273"/>
      <c r="K23" s="273"/>
      <c r="L23" s="273"/>
      <c r="M23" s="273"/>
      <c r="N23" s="273"/>
      <c r="O23" s="273"/>
      <c r="P23" s="273"/>
      <c r="Q23" s="273"/>
      <c r="R23" s="273"/>
      <c r="S23" s="273"/>
      <c r="T23" s="273"/>
      <c r="U23" s="273"/>
      <c r="V23" s="274"/>
    </row>
    <row r="24" ht="13.5" thickBot="1"/>
    <row r="25" spans="1:22" ht="12.75">
      <c r="A25" s="99" t="s">
        <v>65</v>
      </c>
      <c r="B25" s="100"/>
      <c r="C25" s="101"/>
      <c r="D25" s="102"/>
      <c r="E25" s="277" t="s">
        <v>66</v>
      </c>
      <c r="F25" s="278"/>
      <c r="G25" s="278"/>
      <c r="H25" s="277" t="s">
        <v>67</v>
      </c>
      <c r="I25" s="278"/>
      <c r="J25" s="278"/>
      <c r="K25" s="277" t="s">
        <v>68</v>
      </c>
      <c r="L25" s="278"/>
      <c r="M25" s="278"/>
      <c r="N25" s="277" t="s">
        <v>69</v>
      </c>
      <c r="O25" s="278"/>
      <c r="P25" s="278"/>
      <c r="Q25" s="277" t="s">
        <v>70</v>
      </c>
      <c r="R25" s="278"/>
      <c r="S25" s="278"/>
      <c r="T25" s="77"/>
      <c r="U25" s="103"/>
      <c r="V25" s="104"/>
    </row>
    <row r="26" spans="1:23" ht="12.75">
      <c r="A26" s="115" t="s">
        <v>78</v>
      </c>
      <c r="B26" s="106" t="str">
        <f>Raster!$AO$14</f>
        <v>Spitz, Marco </v>
      </c>
      <c r="C26" s="206" t="s">
        <v>71</v>
      </c>
      <c r="D26" s="107" t="str">
        <f>Raster!$AO$17</f>
        <v>Reis, Dominik</v>
      </c>
      <c r="E26" s="108">
        <v>11</v>
      </c>
      <c r="F26" s="109" t="str">
        <f>IF(G26="","",IF(AND(E26&lt;11,G26&lt;11),"F",":"))</f>
        <v>:</v>
      </c>
      <c r="G26" s="110">
        <v>5</v>
      </c>
      <c r="H26" s="111">
        <v>9</v>
      </c>
      <c r="I26" s="109" t="str">
        <f>IF(J26="","",IF(AND(H26&lt;11,J26&lt;11),"F",":"))</f>
        <v>:</v>
      </c>
      <c r="J26" s="110">
        <v>11</v>
      </c>
      <c r="K26" s="111">
        <v>11</v>
      </c>
      <c r="L26" s="109" t="str">
        <f>IF(M26="","",IF(AND(K26&lt;11,M26&lt;11),"F",":"))</f>
        <v>:</v>
      </c>
      <c r="M26" s="110">
        <v>3</v>
      </c>
      <c r="N26" s="111">
        <v>11</v>
      </c>
      <c r="O26" s="109" t="str">
        <f>IF(P26="","",IF(AND(N26&lt;11,P26&lt;11),"F",":"))</f>
        <v>:</v>
      </c>
      <c r="P26" s="110">
        <v>9</v>
      </c>
      <c r="Q26" s="111"/>
      <c r="R26" s="109">
        <f>IF(S26="","",IF(AND(Q26&lt;11,S26&lt;11),"F",":"))</f>
      </c>
      <c r="S26" s="110"/>
      <c r="T26" s="112">
        <f>IF(E26="","",IF(E26&gt;G26,1,0)+IF(H26&gt;J26,1,0)+IF(K26&gt;M26,1,0)+IF(N26&gt;P26,1,0)+IF(Q26&gt;S26,1,0))</f>
        <v>3</v>
      </c>
      <c r="U26" s="109" t="str">
        <f>IF(V26&lt;&gt;"",":","")</f>
        <v>:</v>
      </c>
      <c r="V26" s="113">
        <f>IF(G26="","",IF(G26&gt;E26,1,0)+IF(J26&gt;H26,1,0)+IF(M26&gt;K26,1,0)+IF(P26&gt;N26,1,0)+IF(S26&gt;Q26,1,0))</f>
        <v>1</v>
      </c>
      <c r="W26" s="114">
        <f>IF(E26="",0,IF(AND(T26&gt;0,T26=V26),1,0))</f>
        <v>0</v>
      </c>
    </row>
    <row r="27" spans="1:23" ht="13.5" thickBot="1">
      <c r="A27" s="116" t="s">
        <v>79</v>
      </c>
      <c r="B27" s="117" t="str">
        <f>Raster!$AO$15</f>
        <v>Schmidt, Patrik</v>
      </c>
      <c r="C27" s="207" t="s">
        <v>71</v>
      </c>
      <c r="D27" s="118" t="str">
        <f>Raster!$AO$16</f>
        <v>Pickan, Mika</v>
      </c>
      <c r="E27" s="119">
        <v>3</v>
      </c>
      <c r="F27" s="120" t="str">
        <f>IF(G27="","",IF(AND(E27&lt;11,G27&lt;11),"F",":"))</f>
        <v>:</v>
      </c>
      <c r="G27" s="121">
        <v>11</v>
      </c>
      <c r="H27" s="122">
        <v>11</v>
      </c>
      <c r="I27" s="120" t="str">
        <f>IF(J27="","",IF(AND(H27&lt;11,J27&lt;11),"F",":"))</f>
        <v>:</v>
      </c>
      <c r="J27" s="121">
        <v>8</v>
      </c>
      <c r="K27" s="122">
        <v>10</v>
      </c>
      <c r="L27" s="120" t="str">
        <f>IF(M27="","",IF(AND(K27&lt;11,M27&lt;11),"F",":"))</f>
        <v>:</v>
      </c>
      <c r="M27" s="121">
        <v>12</v>
      </c>
      <c r="N27" s="122">
        <v>5</v>
      </c>
      <c r="O27" s="120" t="str">
        <f>IF(P27="","",IF(AND(N27&lt;11,P27&lt;11),"F",":"))</f>
        <v>:</v>
      </c>
      <c r="P27" s="121">
        <v>11</v>
      </c>
      <c r="Q27" s="122"/>
      <c r="R27" s="120">
        <f>IF(S27="","",IF(AND(Q27&lt;11,S27&lt;11),"F",":"))</f>
      </c>
      <c r="S27" s="121"/>
      <c r="T27" s="123">
        <f>IF(E27="","",IF(E27&gt;G27,1,0)+IF(H27&gt;J27,1,0)+IF(K27&gt;M27,1,0)+IF(N27&gt;P27,1,0)+IF(Q27&gt;S27,1,0))</f>
        <v>1</v>
      </c>
      <c r="U27" s="120" t="str">
        <f>IF(V27&lt;&gt;"",":","")</f>
        <v>:</v>
      </c>
      <c r="V27" s="124">
        <f>IF(G27="","",IF(G27&gt;E27,1,0)+IF(J27&gt;H27,1,0)+IF(M27&gt;K27,1,0)+IF(P27&gt;N27,1,0)+IF(S27&gt;Q27,1,0))</f>
        <v>3</v>
      </c>
      <c r="W27" s="114">
        <f>IF(E27="",0,IF(AND(T27&gt;0,T27=V27),1,0))</f>
        <v>0</v>
      </c>
    </row>
    <row r="28" spans="1:20" ht="13.5" thickBot="1">
      <c r="A28" s="125"/>
      <c r="B28" s="126"/>
      <c r="C28" s="208"/>
      <c r="D28" s="126"/>
      <c r="E28" s="126"/>
      <c r="F28" s="126"/>
      <c r="G28" s="126"/>
      <c r="H28" s="126"/>
      <c r="I28" s="126"/>
      <c r="J28" s="126"/>
      <c r="K28" s="126"/>
      <c r="L28" s="126"/>
      <c r="M28" s="126"/>
      <c r="N28" s="126"/>
      <c r="O28" s="126"/>
      <c r="P28" s="126"/>
      <c r="Q28" s="126"/>
      <c r="R28" s="126"/>
      <c r="S28" s="126"/>
      <c r="T28" s="126"/>
    </row>
    <row r="29" spans="1:22" ht="12.75">
      <c r="A29" s="99" t="s">
        <v>72</v>
      </c>
      <c r="B29" s="100"/>
      <c r="C29" s="209"/>
      <c r="D29" s="102"/>
      <c r="E29" s="277" t="s">
        <v>66</v>
      </c>
      <c r="F29" s="278"/>
      <c r="G29" s="278"/>
      <c r="H29" s="277" t="s">
        <v>67</v>
      </c>
      <c r="I29" s="278"/>
      <c r="J29" s="278"/>
      <c r="K29" s="277" t="s">
        <v>68</v>
      </c>
      <c r="L29" s="278"/>
      <c r="M29" s="278"/>
      <c r="N29" s="277" t="s">
        <v>69</v>
      </c>
      <c r="O29" s="278"/>
      <c r="P29" s="278"/>
      <c r="Q29" s="277" t="s">
        <v>70</v>
      </c>
      <c r="R29" s="278"/>
      <c r="S29" s="278"/>
      <c r="T29" s="77"/>
      <c r="U29" s="103"/>
      <c r="V29" s="104"/>
    </row>
    <row r="30" spans="1:23" ht="12.75">
      <c r="A30" s="105" t="s">
        <v>80</v>
      </c>
      <c r="B30" s="106" t="str">
        <f>Raster!$AO$14</f>
        <v>Spitz, Marco </v>
      </c>
      <c r="C30" s="206" t="s">
        <v>71</v>
      </c>
      <c r="D30" s="107" t="str">
        <f>Raster!$AO$16</f>
        <v>Pickan, Mika</v>
      </c>
      <c r="E30" s="108">
        <v>9</v>
      </c>
      <c r="F30" s="109" t="str">
        <f>IF(G30="","",IF(AND(E30&lt;11,G30&lt;11),"F",":"))</f>
        <v>:</v>
      </c>
      <c r="G30" s="110">
        <v>11</v>
      </c>
      <c r="H30" s="111">
        <v>11</v>
      </c>
      <c r="I30" s="109" t="str">
        <f>IF(J30="","",IF(AND(H30&lt;11,J30&lt;11),"F",":"))</f>
        <v>:</v>
      </c>
      <c r="J30" s="110">
        <v>5</v>
      </c>
      <c r="K30" s="111">
        <v>11</v>
      </c>
      <c r="L30" s="109" t="str">
        <f>IF(M30="","",IF(AND(K30&lt;11,M30&lt;11),"F",":"))</f>
        <v>:</v>
      </c>
      <c r="M30" s="110">
        <v>6</v>
      </c>
      <c r="N30" s="111">
        <v>11</v>
      </c>
      <c r="O30" s="109" t="str">
        <f>IF(P30="","",IF(AND(N30&lt;11,P30&lt;11),"F",":"))</f>
        <v>:</v>
      </c>
      <c r="P30" s="110">
        <v>3</v>
      </c>
      <c r="Q30" s="111"/>
      <c r="R30" s="109">
        <f>IF(S30="","",IF(AND(Q30&lt;11,S30&lt;11),"F",":"))</f>
      </c>
      <c r="S30" s="110"/>
      <c r="T30" s="112">
        <f>IF(E30="","",IF(E30&gt;G30,1,0)+IF(H30&gt;J30,1,0)+IF(K30&gt;M30,1,0)+IF(N30&gt;P30,1,0)+IF(Q30&gt;S30,1,0))</f>
        <v>3</v>
      </c>
      <c r="U30" s="109" t="str">
        <f>IF(V30&lt;&gt;"",":","")</f>
        <v>:</v>
      </c>
      <c r="V30" s="113">
        <f>IF(G30="","",IF(G30&gt;E30,1,0)+IF(J30&gt;H30,1,0)+IF(M30&gt;K30,1,0)+IF(P30&gt;N30,1,0)+IF(S30&gt;Q30,1,0))</f>
        <v>1</v>
      </c>
      <c r="W30" s="114">
        <f>IF(E30="",0,IF(AND(T30&gt;0,T30=V30),1,0))</f>
        <v>0</v>
      </c>
    </row>
    <row r="31" spans="1:23" ht="13.5" thickBot="1">
      <c r="A31" s="116" t="s">
        <v>76</v>
      </c>
      <c r="B31" s="117" t="str">
        <f>Raster!$AO$15</f>
        <v>Schmidt, Patrik</v>
      </c>
      <c r="C31" s="207" t="s">
        <v>71</v>
      </c>
      <c r="D31" s="118" t="str">
        <f>Raster!$AO$17</f>
        <v>Reis, Dominik</v>
      </c>
      <c r="E31" s="119">
        <v>11</v>
      </c>
      <c r="F31" s="120" t="str">
        <f>IF(G31="","",IF(AND(E31&lt;11,G31&lt;11),"F",":"))</f>
        <v>:</v>
      </c>
      <c r="G31" s="121">
        <v>9</v>
      </c>
      <c r="H31" s="122">
        <v>11</v>
      </c>
      <c r="I31" s="120" t="str">
        <f>IF(J31="","",IF(AND(H31&lt;11,J31&lt;11),"F",":"))</f>
        <v>:</v>
      </c>
      <c r="J31" s="121">
        <v>7</v>
      </c>
      <c r="K31" s="122">
        <v>11</v>
      </c>
      <c r="L31" s="120" t="str">
        <f>IF(M31="","",IF(AND(K31&lt;11,M31&lt;11),"F",":"))</f>
        <v>:</v>
      </c>
      <c r="M31" s="121">
        <v>4</v>
      </c>
      <c r="N31" s="122"/>
      <c r="O31" s="120">
        <f>IF(P31="","",IF(AND(N31&lt;11,P31&lt;11),"F",":"))</f>
      </c>
      <c r="P31" s="121"/>
      <c r="Q31" s="122"/>
      <c r="R31" s="120">
        <f>IF(S31="","",IF(AND(Q31&lt;11,S31&lt;11),"F",":"))</f>
      </c>
      <c r="S31" s="121"/>
      <c r="T31" s="123">
        <f>IF(E31="","",IF(E31&gt;G31,1,0)+IF(H31&gt;J31,1,0)+IF(K31&gt;M31,1,0)+IF(N31&gt;P31,1,0)+IF(Q31&gt;S31,1,0))</f>
        <v>3</v>
      </c>
      <c r="U31" s="120" t="str">
        <f>IF(V31&lt;&gt;"",":","")</f>
        <v>:</v>
      </c>
      <c r="V31" s="124">
        <f>IF(G31="","",IF(G31&gt;E31,1,0)+IF(J31&gt;H31,1,0)+IF(M31&gt;K31,1,0)+IF(P31&gt;N31,1,0)+IF(S31&gt;Q31,1,0))</f>
        <v>0</v>
      </c>
      <c r="W31" s="114">
        <f>IF(E31="",0,IF(AND(T31&gt;0,T31=V31),1,0))</f>
        <v>0</v>
      </c>
    </row>
    <row r="32" spans="1:20" ht="13.5" thickBot="1">
      <c r="A32" s="125"/>
      <c r="B32" s="126"/>
      <c r="C32" s="208"/>
      <c r="D32" s="126"/>
      <c r="E32" s="126"/>
      <c r="F32" s="126"/>
      <c r="G32" s="126"/>
      <c r="H32" s="126"/>
      <c r="I32" s="126"/>
      <c r="J32" s="126"/>
      <c r="K32" s="126"/>
      <c r="L32" s="126"/>
      <c r="M32" s="126"/>
      <c r="N32" s="126"/>
      <c r="O32" s="126"/>
      <c r="P32" s="126"/>
      <c r="Q32" s="126"/>
      <c r="R32" s="126"/>
      <c r="S32" s="126"/>
      <c r="T32" s="126"/>
    </row>
    <row r="33" spans="1:22" ht="12.75">
      <c r="A33" s="99" t="s">
        <v>73</v>
      </c>
      <c r="B33" s="100"/>
      <c r="C33" s="209"/>
      <c r="D33" s="102"/>
      <c r="E33" s="277" t="s">
        <v>66</v>
      </c>
      <c r="F33" s="278"/>
      <c r="G33" s="278"/>
      <c r="H33" s="277" t="s">
        <v>67</v>
      </c>
      <c r="I33" s="278"/>
      <c r="J33" s="278"/>
      <c r="K33" s="277" t="s">
        <v>68</v>
      </c>
      <c r="L33" s="278"/>
      <c r="M33" s="278"/>
      <c r="N33" s="277" t="s">
        <v>69</v>
      </c>
      <c r="O33" s="278"/>
      <c r="P33" s="278"/>
      <c r="Q33" s="277" t="s">
        <v>70</v>
      </c>
      <c r="R33" s="278"/>
      <c r="S33" s="278"/>
      <c r="T33" s="77"/>
      <c r="U33" s="103"/>
      <c r="V33" s="104"/>
    </row>
    <row r="34" spans="1:23" ht="12.75">
      <c r="A34" s="105" t="s">
        <v>81</v>
      </c>
      <c r="B34" s="106" t="str">
        <f>Raster!$AO$14</f>
        <v>Spitz, Marco </v>
      </c>
      <c r="C34" s="206" t="s">
        <v>71</v>
      </c>
      <c r="D34" s="107" t="str">
        <f>Raster!$AO$15</f>
        <v>Schmidt, Patrik</v>
      </c>
      <c r="E34" s="108">
        <v>11</v>
      </c>
      <c r="F34" s="109" t="str">
        <f>IF(G34="","",IF(AND(E34&lt;11,G34&lt;11),"F",":"))</f>
        <v>:</v>
      </c>
      <c r="G34" s="110">
        <v>6</v>
      </c>
      <c r="H34" s="111">
        <v>9</v>
      </c>
      <c r="I34" s="109" t="str">
        <f>IF(J34="","",IF(AND(H34&lt;11,J34&lt;11),"F",":"))</f>
        <v>:</v>
      </c>
      <c r="J34" s="110">
        <v>11</v>
      </c>
      <c r="K34" s="111">
        <v>11</v>
      </c>
      <c r="L34" s="109" t="str">
        <f>IF(M34="","",IF(AND(K34&lt;11,M34&lt;11),"F",":"))</f>
        <v>:</v>
      </c>
      <c r="M34" s="110">
        <v>7</v>
      </c>
      <c r="N34" s="111">
        <v>11</v>
      </c>
      <c r="O34" s="109" t="str">
        <f>IF(P34="","",IF(AND(N34&lt;11,P34&lt;11),"F",":"))</f>
        <v>:</v>
      </c>
      <c r="P34" s="110">
        <v>4</v>
      </c>
      <c r="Q34" s="111"/>
      <c r="R34" s="109">
        <f>IF(S34="","",IF(AND(Q34&lt;11,S34&lt;11),"F",":"))</f>
      </c>
      <c r="S34" s="110"/>
      <c r="T34" s="112">
        <f>IF(E34="","",IF(E34&gt;G34,1,0)+IF(H34&gt;J34,1,0)+IF(K34&gt;M34,1,0)+IF(N34&gt;P34,1,0)+IF(Q34&gt;S34,1,0))</f>
        <v>3</v>
      </c>
      <c r="U34" s="109" t="str">
        <f>IF(V34&lt;&gt;"",":","")</f>
        <v>:</v>
      </c>
      <c r="V34" s="113">
        <f>IF(G34="","",IF(G34&gt;E34,1,0)+IF(J34&gt;H34,1,0)+IF(M34&gt;K34,1,0)+IF(P34&gt;N34,1,0)+IF(S34&gt;Q34,1,0))</f>
        <v>1</v>
      </c>
      <c r="W34" s="114">
        <f>IF(E34="",0,IF(AND(T34&gt;0,T34=V34),1,0))</f>
        <v>0</v>
      </c>
    </row>
    <row r="35" spans="1:23" ht="13.5" thickBot="1">
      <c r="A35" s="116" t="s">
        <v>74</v>
      </c>
      <c r="B35" s="117" t="str">
        <f>Raster!$AO$16</f>
        <v>Pickan, Mika</v>
      </c>
      <c r="C35" s="207" t="s">
        <v>71</v>
      </c>
      <c r="D35" s="118" t="str">
        <f>Raster!$AO$17</f>
        <v>Reis, Dominik</v>
      </c>
      <c r="E35" s="119">
        <v>12</v>
      </c>
      <c r="F35" s="120" t="str">
        <f>IF(G35="","",IF(AND(E35&lt;11,G35&lt;11),"F",":"))</f>
        <v>:</v>
      </c>
      <c r="G35" s="121">
        <v>10</v>
      </c>
      <c r="H35" s="122">
        <v>8</v>
      </c>
      <c r="I35" s="120" t="str">
        <f>IF(J35="","",IF(AND(H35&lt;11,J35&lt;11),"F",":"))</f>
        <v>:</v>
      </c>
      <c r="J35" s="121">
        <v>11</v>
      </c>
      <c r="K35" s="122">
        <v>13</v>
      </c>
      <c r="L35" s="120" t="str">
        <f>IF(M35="","",IF(AND(K35&lt;11,M35&lt;11),"F",":"))</f>
        <v>:</v>
      </c>
      <c r="M35" s="121">
        <v>11</v>
      </c>
      <c r="N35" s="122">
        <v>11</v>
      </c>
      <c r="O35" s="120" t="str">
        <f>IF(P35="","",IF(AND(N35&lt;11,P35&lt;11),"F",":"))</f>
        <v>:</v>
      </c>
      <c r="P35" s="121">
        <v>9</v>
      </c>
      <c r="Q35" s="122"/>
      <c r="R35" s="120">
        <f>IF(S35="","",IF(AND(Q35&lt;11,S35&lt;11),"F",":"))</f>
      </c>
      <c r="S35" s="121"/>
      <c r="T35" s="123">
        <f>IF(E35="","",IF(E35&gt;G35,1,0)+IF(H35&gt;J35,1,0)+IF(K35&gt;M35,1,0)+IF(N35&gt;P35,1,0)+IF(Q35&gt;S35,1,0))</f>
        <v>3</v>
      </c>
      <c r="U35" s="120" t="str">
        <f>IF(V35&lt;&gt;"",":","")</f>
        <v>:</v>
      </c>
      <c r="V35" s="124">
        <f>IF(G35="","",IF(G35&gt;E35,1,0)+IF(J35&gt;H35,1,0)+IF(M35&gt;K35,1,0)+IF(P35&gt;N35,1,0)+IF(S35&gt;Q35,1,0))</f>
        <v>1</v>
      </c>
      <c r="W35" s="114">
        <f>IF(E35="",0,IF(AND(T35&gt;0,T35=V35),1,0))</f>
        <v>0</v>
      </c>
    </row>
    <row r="36" ht="12.75" hidden="1">
      <c r="D36" s="199">
        <f>IF(E34+G34+E35+G35&gt;11,1,0)</f>
        <v>1</v>
      </c>
    </row>
    <row r="38" spans="1:22" ht="15">
      <c r="A38" s="95" t="s">
        <v>62</v>
      </c>
      <c r="B38" s="96"/>
      <c r="C38" s="275" t="str">
        <f>Raster!D3</f>
        <v>Jungen U12</v>
      </c>
      <c r="D38" s="270"/>
      <c r="E38" s="270"/>
      <c r="F38" s="270"/>
      <c r="G38" s="270"/>
      <c r="H38" s="270"/>
      <c r="I38" s="270"/>
      <c r="J38" s="270"/>
      <c r="K38" s="270"/>
      <c r="L38" s="270"/>
      <c r="M38" s="270"/>
      <c r="N38" s="270"/>
      <c r="O38" s="270"/>
      <c r="P38" s="270"/>
      <c r="Q38" s="270"/>
      <c r="R38" s="270"/>
      <c r="S38" s="270"/>
      <c r="T38" s="270"/>
      <c r="U38" s="270"/>
      <c r="V38" s="271"/>
    </row>
    <row r="39" spans="1:22" ht="15">
      <c r="A39" s="97" t="s">
        <v>63</v>
      </c>
      <c r="B39" s="98"/>
      <c r="C39" s="276" t="str">
        <f>Raster!AO21</f>
        <v>Gruppe G</v>
      </c>
      <c r="D39" s="273"/>
      <c r="E39" s="273"/>
      <c r="F39" s="273"/>
      <c r="G39" s="273"/>
      <c r="H39" s="273"/>
      <c r="I39" s="273"/>
      <c r="J39" s="273"/>
      <c r="K39" s="273"/>
      <c r="L39" s="273"/>
      <c r="M39" s="273"/>
      <c r="N39" s="273"/>
      <c r="O39" s="273"/>
      <c r="P39" s="273"/>
      <c r="Q39" s="273"/>
      <c r="R39" s="273"/>
      <c r="S39" s="273"/>
      <c r="T39" s="273"/>
      <c r="U39" s="273"/>
      <c r="V39" s="274"/>
    </row>
    <row r="40" ht="13.5" thickBot="1"/>
    <row r="41" spans="1:22" ht="12.75">
      <c r="A41" s="99" t="s">
        <v>65</v>
      </c>
      <c r="B41" s="100"/>
      <c r="C41" s="101"/>
      <c r="D41" s="102"/>
      <c r="E41" s="277" t="s">
        <v>66</v>
      </c>
      <c r="F41" s="278"/>
      <c r="G41" s="278"/>
      <c r="H41" s="277" t="s">
        <v>67</v>
      </c>
      <c r="I41" s="278"/>
      <c r="J41" s="278"/>
      <c r="K41" s="277" t="s">
        <v>68</v>
      </c>
      <c r="L41" s="278"/>
      <c r="M41" s="278"/>
      <c r="N41" s="277" t="s">
        <v>69</v>
      </c>
      <c r="O41" s="278"/>
      <c r="P41" s="278"/>
      <c r="Q41" s="277" t="s">
        <v>70</v>
      </c>
      <c r="R41" s="278"/>
      <c r="S41" s="278"/>
      <c r="T41" s="77"/>
      <c r="U41" s="103"/>
      <c r="V41" s="104"/>
    </row>
    <row r="42" spans="1:23" ht="12.75">
      <c r="A42" s="115" t="s">
        <v>78</v>
      </c>
      <c r="B42" s="106" t="str">
        <f>Raster!$AO$22</f>
        <v>Siebel, Dominic</v>
      </c>
      <c r="C42" s="206" t="s">
        <v>71</v>
      </c>
      <c r="D42" s="107" t="str">
        <f>Raster!$AO$25</f>
        <v>Schweizer, Tim</v>
      </c>
      <c r="E42" s="108">
        <v>9</v>
      </c>
      <c r="F42" s="109" t="str">
        <f>IF(G42="","",IF(AND(E42&lt;11,G42&lt;11),"F",":"))</f>
        <v>:</v>
      </c>
      <c r="G42" s="110">
        <v>11</v>
      </c>
      <c r="H42" s="111">
        <v>8</v>
      </c>
      <c r="I42" s="109" t="str">
        <f>IF(J42="","",IF(AND(H42&lt;11,J42&lt;11),"F",":"))</f>
        <v>:</v>
      </c>
      <c r="J42" s="110">
        <v>11</v>
      </c>
      <c r="K42" s="111">
        <v>11</v>
      </c>
      <c r="L42" s="109" t="str">
        <f>IF(M42="","",IF(AND(K42&lt;11,M42&lt;11),"F",":"))</f>
        <v>:</v>
      </c>
      <c r="M42" s="110">
        <v>3</v>
      </c>
      <c r="N42" s="111">
        <v>11</v>
      </c>
      <c r="O42" s="109" t="str">
        <f>IF(P42="","",IF(AND(N42&lt;11,P42&lt;11),"F",":"))</f>
        <v>:</v>
      </c>
      <c r="P42" s="110">
        <v>6</v>
      </c>
      <c r="Q42" s="111">
        <v>11</v>
      </c>
      <c r="R42" s="109" t="str">
        <f>IF(S42="","",IF(AND(Q42&lt;11,S42&lt;11),"F",":"))</f>
        <v>:</v>
      </c>
      <c r="S42" s="110">
        <v>13</v>
      </c>
      <c r="T42" s="112">
        <f>IF(E42="","",IF(E42&gt;G42,1,0)+IF(H42&gt;J42,1,0)+IF(K42&gt;M42,1,0)+IF(N42&gt;P42,1,0)+IF(Q42&gt;S42,1,0))</f>
        <v>2</v>
      </c>
      <c r="U42" s="109" t="str">
        <f>IF(V42&lt;&gt;"",":","")</f>
        <v>:</v>
      </c>
      <c r="V42" s="113">
        <f>IF(G42="","",IF(G42&gt;E42,1,0)+IF(J42&gt;H42,1,0)+IF(M42&gt;K42,1,0)+IF(P42&gt;N42,1,0)+IF(S42&gt;Q42,1,0))</f>
        <v>3</v>
      </c>
      <c r="W42" s="114">
        <f>IF(E42="",0,IF(AND(T42&gt;0,T42=V42),1,0))</f>
        <v>0</v>
      </c>
    </row>
    <row r="43" spans="1:23" ht="13.5" thickBot="1">
      <c r="A43" s="116" t="s">
        <v>79</v>
      </c>
      <c r="B43" s="117" t="str">
        <f>Raster!$AO$23</f>
        <v>Raake, Len</v>
      </c>
      <c r="C43" s="207" t="s">
        <v>71</v>
      </c>
      <c r="D43" s="118" t="str">
        <f>Raster!$AO$24</f>
        <v>Stegemann, Torben</v>
      </c>
      <c r="E43" s="119">
        <v>10</v>
      </c>
      <c r="F43" s="120" t="str">
        <f>IF(G43="","",IF(AND(E43&lt;11,G43&lt;11),"F",":"))</f>
        <v>:</v>
      </c>
      <c r="G43" s="121">
        <v>12</v>
      </c>
      <c r="H43" s="122">
        <v>8</v>
      </c>
      <c r="I43" s="120" t="str">
        <f>IF(J43="","",IF(AND(H43&lt;11,J43&lt;11),"F",":"))</f>
        <v>:</v>
      </c>
      <c r="J43" s="121">
        <v>11</v>
      </c>
      <c r="K43" s="122">
        <v>11</v>
      </c>
      <c r="L43" s="120" t="str">
        <f>IF(M43="","",IF(AND(K43&lt;11,M43&lt;11),"F",":"))</f>
        <v>:</v>
      </c>
      <c r="M43" s="121">
        <v>4</v>
      </c>
      <c r="N43" s="122">
        <v>10</v>
      </c>
      <c r="O43" s="120" t="str">
        <f>IF(P43="","",IF(AND(N43&lt;11,P43&lt;11),"F",":"))</f>
        <v>:</v>
      </c>
      <c r="P43" s="121">
        <v>12</v>
      </c>
      <c r="Q43" s="122"/>
      <c r="R43" s="120">
        <f>IF(S43="","",IF(AND(Q43&lt;11,S43&lt;11),"F",":"))</f>
      </c>
      <c r="S43" s="121"/>
      <c r="T43" s="123">
        <f>IF(E43="","",IF(E43&gt;G43,1,0)+IF(H43&gt;J43,1,0)+IF(K43&gt;M43,1,0)+IF(N43&gt;P43,1,0)+IF(Q43&gt;S43,1,0))</f>
        <v>1</v>
      </c>
      <c r="U43" s="120" t="str">
        <f>IF(V43&lt;&gt;"",":","")</f>
        <v>:</v>
      </c>
      <c r="V43" s="124">
        <f>IF(G43="","",IF(G43&gt;E43,1,0)+IF(J43&gt;H43,1,0)+IF(M43&gt;K43,1,0)+IF(P43&gt;N43,1,0)+IF(S43&gt;Q43,1,0))</f>
        <v>3</v>
      </c>
      <c r="W43" s="114">
        <f>IF(E43="",0,IF(AND(T43&gt;0,T43=V43),1,0))</f>
        <v>0</v>
      </c>
    </row>
    <row r="44" spans="1:20" ht="13.5" thickBot="1">
      <c r="A44" s="125"/>
      <c r="B44" s="126"/>
      <c r="C44" s="208"/>
      <c r="D44" s="126"/>
      <c r="E44" s="126"/>
      <c r="F44" s="126"/>
      <c r="G44" s="126"/>
      <c r="H44" s="126"/>
      <c r="I44" s="126"/>
      <c r="J44" s="126"/>
      <c r="K44" s="126"/>
      <c r="L44" s="126"/>
      <c r="M44" s="126"/>
      <c r="N44" s="126"/>
      <c r="O44" s="126"/>
      <c r="P44" s="126"/>
      <c r="Q44" s="126"/>
      <c r="R44" s="126"/>
      <c r="S44" s="126"/>
      <c r="T44" s="126"/>
    </row>
    <row r="45" spans="1:22" ht="12.75">
      <c r="A45" s="99" t="s">
        <v>72</v>
      </c>
      <c r="B45" s="100"/>
      <c r="C45" s="209"/>
      <c r="D45" s="102"/>
      <c r="E45" s="277" t="s">
        <v>66</v>
      </c>
      <c r="F45" s="278"/>
      <c r="G45" s="278"/>
      <c r="H45" s="277" t="s">
        <v>67</v>
      </c>
      <c r="I45" s="278"/>
      <c r="J45" s="278"/>
      <c r="K45" s="277" t="s">
        <v>68</v>
      </c>
      <c r="L45" s="278"/>
      <c r="M45" s="278"/>
      <c r="N45" s="277" t="s">
        <v>69</v>
      </c>
      <c r="O45" s="278"/>
      <c r="P45" s="278"/>
      <c r="Q45" s="277" t="s">
        <v>70</v>
      </c>
      <c r="R45" s="278"/>
      <c r="S45" s="278"/>
      <c r="T45" s="77"/>
      <c r="U45" s="103"/>
      <c r="V45" s="104"/>
    </row>
    <row r="46" spans="1:23" ht="12.75">
      <c r="A46" s="105" t="s">
        <v>80</v>
      </c>
      <c r="B46" s="106" t="str">
        <f>Raster!$AO$22</f>
        <v>Siebel, Dominic</v>
      </c>
      <c r="C46" s="206" t="s">
        <v>71</v>
      </c>
      <c r="D46" s="107" t="str">
        <f>Raster!$AO$24</f>
        <v>Stegemann, Torben</v>
      </c>
      <c r="E46" s="108">
        <v>18</v>
      </c>
      <c r="F46" s="109" t="str">
        <f>IF(G46="","",IF(AND(E46&lt;11,G46&lt;11),"F",":"))</f>
        <v>:</v>
      </c>
      <c r="G46" s="110">
        <v>16</v>
      </c>
      <c r="H46" s="111">
        <v>8</v>
      </c>
      <c r="I46" s="109" t="str">
        <f>IF(J46="","",IF(AND(H46&lt;11,J46&lt;11),"F",":"))</f>
        <v>:</v>
      </c>
      <c r="J46" s="110">
        <v>11</v>
      </c>
      <c r="K46" s="111">
        <v>8</v>
      </c>
      <c r="L46" s="109" t="str">
        <f>IF(M46="","",IF(AND(K46&lt;11,M46&lt;11),"F",":"))</f>
        <v>:</v>
      </c>
      <c r="M46" s="110">
        <v>11</v>
      </c>
      <c r="N46" s="111">
        <v>8</v>
      </c>
      <c r="O46" s="109" t="str">
        <f>IF(P46="","",IF(AND(N46&lt;11,P46&lt;11),"F",":"))</f>
        <v>:</v>
      </c>
      <c r="P46" s="110">
        <v>11</v>
      </c>
      <c r="Q46" s="111"/>
      <c r="R46" s="109">
        <f>IF(S46="","",IF(AND(Q46&lt;11,S46&lt;11),"F",":"))</f>
      </c>
      <c r="S46" s="110"/>
      <c r="T46" s="112">
        <f>IF(E46="","",IF(E46&gt;G46,1,0)+IF(H46&gt;J46,1,0)+IF(K46&gt;M46,1,0)+IF(N46&gt;P46,1,0)+IF(Q46&gt;S46,1,0))</f>
        <v>1</v>
      </c>
      <c r="U46" s="109" t="str">
        <f>IF(V46&lt;&gt;"",":","")</f>
        <v>:</v>
      </c>
      <c r="V46" s="113">
        <f>IF(G46="","",IF(G46&gt;E46,1,0)+IF(J46&gt;H46,1,0)+IF(M46&gt;K46,1,0)+IF(P46&gt;N46,1,0)+IF(S46&gt;Q46,1,0))</f>
        <v>3</v>
      </c>
      <c r="W46" s="114">
        <f>IF(E46="",0,IF(AND(T46&gt;0,T46=V46),1,0))</f>
        <v>0</v>
      </c>
    </row>
    <row r="47" spans="1:23" ht="13.5" thickBot="1">
      <c r="A47" s="116" t="s">
        <v>76</v>
      </c>
      <c r="B47" s="117" t="str">
        <f>Raster!$AO$23</f>
        <v>Raake, Len</v>
      </c>
      <c r="C47" s="207" t="s">
        <v>71</v>
      </c>
      <c r="D47" s="118" t="str">
        <f>Raster!$AO$25</f>
        <v>Schweizer, Tim</v>
      </c>
      <c r="E47" s="119">
        <v>11</v>
      </c>
      <c r="F47" s="120" t="str">
        <f>IF(G47="","",IF(AND(E47&lt;11,G47&lt;11),"F",":"))</f>
        <v>:</v>
      </c>
      <c r="G47" s="121">
        <v>6</v>
      </c>
      <c r="H47" s="122">
        <v>11</v>
      </c>
      <c r="I47" s="120" t="str">
        <f>IF(J47="","",IF(AND(H47&lt;11,J47&lt;11),"F",":"))</f>
        <v>:</v>
      </c>
      <c r="J47" s="121">
        <v>7</v>
      </c>
      <c r="K47" s="122">
        <v>7</v>
      </c>
      <c r="L47" s="120" t="str">
        <f>IF(M47="","",IF(AND(K47&lt;11,M47&lt;11),"F",":"))</f>
        <v>:</v>
      </c>
      <c r="M47" s="121">
        <v>11</v>
      </c>
      <c r="N47" s="122">
        <v>11</v>
      </c>
      <c r="O47" s="120" t="str">
        <f>IF(P47="","",IF(AND(N47&lt;11,P47&lt;11),"F",":"))</f>
        <v>:</v>
      </c>
      <c r="P47" s="121">
        <v>9</v>
      </c>
      <c r="Q47" s="122"/>
      <c r="R47" s="120">
        <f>IF(S47="","",IF(AND(Q47&lt;11,S47&lt;11),"F",":"))</f>
      </c>
      <c r="S47" s="121"/>
      <c r="T47" s="123">
        <f>IF(E47="","",IF(E47&gt;G47,1,0)+IF(H47&gt;J47,1,0)+IF(K47&gt;M47,1,0)+IF(N47&gt;P47,1,0)+IF(Q47&gt;S47,1,0))</f>
        <v>3</v>
      </c>
      <c r="U47" s="120" t="str">
        <f>IF(V47&lt;&gt;"",":","")</f>
        <v>:</v>
      </c>
      <c r="V47" s="124">
        <f>IF(G47="","",IF(G47&gt;E47,1,0)+IF(J47&gt;H47,1,0)+IF(M47&gt;K47,1,0)+IF(P47&gt;N47,1,0)+IF(S47&gt;Q47,1,0))</f>
        <v>1</v>
      </c>
      <c r="W47" s="114">
        <f>IF(E47="",0,IF(AND(T47&gt;0,T47=V47),1,0))</f>
        <v>0</v>
      </c>
    </row>
    <row r="48" spans="1:20" ht="13.5" thickBot="1">
      <c r="A48" s="125"/>
      <c r="B48" s="126"/>
      <c r="C48" s="208"/>
      <c r="D48" s="126"/>
      <c r="E48" s="126"/>
      <c r="F48" s="126"/>
      <c r="G48" s="126"/>
      <c r="H48" s="126"/>
      <c r="I48" s="126"/>
      <c r="J48" s="126"/>
      <c r="K48" s="126"/>
      <c r="L48" s="126"/>
      <c r="M48" s="126"/>
      <c r="N48" s="126"/>
      <c r="O48" s="126"/>
      <c r="P48" s="126"/>
      <c r="Q48" s="126"/>
      <c r="R48" s="126"/>
      <c r="S48" s="126"/>
      <c r="T48" s="126"/>
    </row>
    <row r="49" spans="1:22" ht="12.75">
      <c r="A49" s="99" t="s">
        <v>73</v>
      </c>
      <c r="B49" s="100"/>
      <c r="C49" s="209"/>
      <c r="D49" s="102"/>
      <c r="E49" s="277" t="s">
        <v>66</v>
      </c>
      <c r="F49" s="278"/>
      <c r="G49" s="278"/>
      <c r="H49" s="277" t="s">
        <v>67</v>
      </c>
      <c r="I49" s="278"/>
      <c r="J49" s="278"/>
      <c r="K49" s="277" t="s">
        <v>68</v>
      </c>
      <c r="L49" s="278"/>
      <c r="M49" s="278"/>
      <c r="N49" s="277" t="s">
        <v>69</v>
      </c>
      <c r="O49" s="278"/>
      <c r="P49" s="278"/>
      <c r="Q49" s="277" t="s">
        <v>70</v>
      </c>
      <c r="R49" s="278"/>
      <c r="S49" s="278"/>
      <c r="T49" s="77"/>
      <c r="U49" s="103"/>
      <c r="V49" s="104"/>
    </row>
    <row r="50" spans="1:23" ht="12.75">
      <c r="A50" s="105" t="s">
        <v>81</v>
      </c>
      <c r="B50" s="106" t="str">
        <f>Raster!$AO$22</f>
        <v>Siebel, Dominic</v>
      </c>
      <c r="C50" s="206" t="s">
        <v>71</v>
      </c>
      <c r="D50" s="107" t="str">
        <f>Raster!$AO$23</f>
        <v>Raake, Len</v>
      </c>
      <c r="E50" s="108">
        <v>11</v>
      </c>
      <c r="F50" s="109" t="str">
        <f>IF(G50="","",IF(AND(E50&lt;11,G50&lt;11),"F",":"))</f>
        <v>:</v>
      </c>
      <c r="G50" s="110">
        <v>2</v>
      </c>
      <c r="H50" s="111">
        <v>9</v>
      </c>
      <c r="I50" s="109" t="str">
        <f>IF(J50="","",IF(AND(H50&lt;11,J50&lt;11),"F",":"))</f>
        <v>:</v>
      </c>
      <c r="J50" s="110">
        <v>11</v>
      </c>
      <c r="K50" s="111">
        <v>12</v>
      </c>
      <c r="L50" s="109" t="str">
        <f>IF(M50="","",IF(AND(K50&lt;11,M50&lt;11),"F",":"))</f>
        <v>:</v>
      </c>
      <c r="M50" s="110">
        <v>10</v>
      </c>
      <c r="N50" s="111">
        <v>7</v>
      </c>
      <c r="O50" s="109" t="str">
        <f>IF(P50="","",IF(AND(N50&lt;11,P50&lt;11),"F",":"))</f>
        <v>:</v>
      </c>
      <c r="P50" s="110">
        <v>11</v>
      </c>
      <c r="Q50" s="111">
        <v>9</v>
      </c>
      <c r="R50" s="109" t="str">
        <f>IF(S50="","",IF(AND(Q50&lt;11,S50&lt;11),"F",":"))</f>
        <v>:</v>
      </c>
      <c r="S50" s="110">
        <v>11</v>
      </c>
      <c r="T50" s="112">
        <f>IF(E50="","",IF(E50&gt;G50,1,0)+IF(H50&gt;J50,1,0)+IF(K50&gt;M50,1,0)+IF(N50&gt;P50,1,0)+IF(Q50&gt;S50,1,0))</f>
        <v>2</v>
      </c>
      <c r="U50" s="109" t="str">
        <f>IF(V50&lt;&gt;"",":","")</f>
        <v>:</v>
      </c>
      <c r="V50" s="113">
        <f>IF(G50="","",IF(G50&gt;E50,1,0)+IF(J50&gt;H50,1,0)+IF(M50&gt;K50,1,0)+IF(P50&gt;N50,1,0)+IF(S50&gt;Q50,1,0))</f>
        <v>3</v>
      </c>
      <c r="W50" s="114">
        <f>IF(E50="",0,IF(AND(T50&gt;0,T50=V50),1,0))</f>
        <v>0</v>
      </c>
    </row>
    <row r="51" spans="1:23" ht="13.5" thickBot="1">
      <c r="A51" s="116" t="s">
        <v>74</v>
      </c>
      <c r="B51" s="117" t="str">
        <f>Raster!$AO$24</f>
        <v>Stegemann, Torben</v>
      </c>
      <c r="C51" s="207" t="s">
        <v>71</v>
      </c>
      <c r="D51" s="118" t="str">
        <f>Raster!$AO$25</f>
        <v>Schweizer, Tim</v>
      </c>
      <c r="E51" s="119">
        <v>8</v>
      </c>
      <c r="F51" s="120" t="str">
        <f>IF(G51="","",IF(AND(E51&lt;11,G51&lt;11),"F",":"))</f>
        <v>:</v>
      </c>
      <c r="G51" s="121">
        <v>11</v>
      </c>
      <c r="H51" s="122">
        <v>8</v>
      </c>
      <c r="I51" s="120" t="str">
        <f>IF(J51="","",IF(AND(H51&lt;11,J51&lt;11),"F",":"))</f>
        <v>:</v>
      </c>
      <c r="J51" s="121">
        <v>11</v>
      </c>
      <c r="K51" s="122">
        <v>11</v>
      </c>
      <c r="L51" s="120" t="str">
        <f>IF(M51="","",IF(AND(K51&lt;11,M51&lt;11),"F",":"))</f>
        <v>:</v>
      </c>
      <c r="M51" s="121">
        <v>4</v>
      </c>
      <c r="N51" s="122">
        <v>8</v>
      </c>
      <c r="O51" s="120" t="str">
        <f>IF(P51="","",IF(AND(N51&lt;11,P51&lt;11),"F",":"))</f>
        <v>:</v>
      </c>
      <c r="P51" s="121">
        <v>11</v>
      </c>
      <c r="Q51" s="122"/>
      <c r="R51" s="120">
        <f>IF(S51="","",IF(AND(Q51&lt;11,S51&lt;11),"F",":"))</f>
      </c>
      <c r="S51" s="121"/>
      <c r="T51" s="123">
        <f>IF(E51="","",IF(E51&gt;G51,1,0)+IF(H51&gt;J51,1,0)+IF(K51&gt;M51,1,0)+IF(N51&gt;P51,1,0)+IF(Q51&gt;S51,1,0))</f>
        <v>1</v>
      </c>
      <c r="U51" s="120" t="str">
        <f>IF(V51&lt;&gt;"",":","")</f>
        <v>:</v>
      </c>
      <c r="V51" s="124">
        <f>IF(G51="","",IF(G51&gt;E51,1,0)+IF(J51&gt;H51,1,0)+IF(M51&gt;K51,1,0)+IF(P51&gt;N51,1,0)+IF(S51&gt;Q51,1,0))</f>
        <v>3</v>
      </c>
      <c r="W51" s="114">
        <f>IF(E51="",0,IF(AND(T51&gt;0,T51=V51),1,0))</f>
        <v>0</v>
      </c>
    </row>
    <row r="52" ht="12.75" hidden="1">
      <c r="D52" s="199">
        <f>IF(E50+G50+E51+G51&gt;11,1,0)</f>
        <v>1</v>
      </c>
    </row>
    <row r="54" spans="1:22" ht="15">
      <c r="A54" s="95" t="s">
        <v>62</v>
      </c>
      <c r="B54" s="96"/>
      <c r="C54" s="275" t="str">
        <f>Raster!D3</f>
        <v>Jungen U12</v>
      </c>
      <c r="D54" s="270"/>
      <c r="E54" s="270"/>
      <c r="F54" s="270"/>
      <c r="G54" s="270"/>
      <c r="H54" s="270"/>
      <c r="I54" s="270"/>
      <c r="J54" s="270"/>
      <c r="K54" s="270"/>
      <c r="L54" s="270"/>
      <c r="M54" s="270"/>
      <c r="N54" s="270"/>
      <c r="O54" s="270"/>
      <c r="P54" s="270"/>
      <c r="Q54" s="270"/>
      <c r="R54" s="270"/>
      <c r="S54" s="270"/>
      <c r="T54" s="270"/>
      <c r="U54" s="270"/>
      <c r="V54" s="271"/>
    </row>
    <row r="55" spans="1:22" ht="15">
      <c r="A55" s="97" t="s">
        <v>63</v>
      </c>
      <c r="B55" s="98"/>
      <c r="C55" s="276" t="str">
        <f>Raster!AO28</f>
        <v>Gruppe H</v>
      </c>
      <c r="D55" s="273"/>
      <c r="E55" s="273"/>
      <c r="F55" s="273"/>
      <c r="G55" s="273"/>
      <c r="H55" s="273"/>
      <c r="I55" s="273"/>
      <c r="J55" s="273"/>
      <c r="K55" s="273"/>
      <c r="L55" s="273"/>
      <c r="M55" s="273"/>
      <c r="N55" s="273"/>
      <c r="O55" s="273"/>
      <c r="P55" s="273"/>
      <c r="Q55" s="273"/>
      <c r="R55" s="273"/>
      <c r="S55" s="273"/>
      <c r="T55" s="273"/>
      <c r="U55" s="273"/>
      <c r="V55" s="274"/>
    </row>
    <row r="56" ht="13.5" thickBot="1"/>
    <row r="57" spans="1:22" ht="12.75">
      <c r="A57" s="99" t="s">
        <v>65</v>
      </c>
      <c r="B57" s="100"/>
      <c r="C57" s="101"/>
      <c r="D57" s="102"/>
      <c r="E57" s="277" t="s">
        <v>66</v>
      </c>
      <c r="F57" s="278"/>
      <c r="G57" s="278"/>
      <c r="H57" s="277" t="s">
        <v>67</v>
      </c>
      <c r="I57" s="278"/>
      <c r="J57" s="278"/>
      <c r="K57" s="277" t="s">
        <v>68</v>
      </c>
      <c r="L57" s="278"/>
      <c r="M57" s="278"/>
      <c r="N57" s="277" t="s">
        <v>69</v>
      </c>
      <c r="O57" s="278"/>
      <c r="P57" s="278"/>
      <c r="Q57" s="277" t="s">
        <v>70</v>
      </c>
      <c r="R57" s="278"/>
      <c r="S57" s="278"/>
      <c r="T57" s="77"/>
      <c r="U57" s="103"/>
      <c r="V57" s="104"/>
    </row>
    <row r="58" spans="1:23" ht="12.75">
      <c r="A58" s="115" t="s">
        <v>78</v>
      </c>
      <c r="B58" s="106" t="str">
        <f>Raster!$AO$29</f>
        <v>Stolz, Sven</v>
      </c>
      <c r="C58" s="206" t="s">
        <v>71</v>
      </c>
      <c r="D58" s="107" t="str">
        <f>Raster!$AO$32</f>
        <v>Arnegger, Nico</v>
      </c>
      <c r="E58" s="108">
        <v>11</v>
      </c>
      <c r="F58" s="109" t="str">
        <f>IF(G58="","",IF(AND(E58&lt;11,G58&lt;11),"F",":"))</f>
        <v>:</v>
      </c>
      <c r="G58" s="110">
        <v>8</v>
      </c>
      <c r="H58" s="111">
        <v>16</v>
      </c>
      <c r="I58" s="109" t="str">
        <f>IF(J58="","",IF(AND(H58&lt;11,J58&lt;11),"F",":"))</f>
        <v>:</v>
      </c>
      <c r="J58" s="110">
        <v>14</v>
      </c>
      <c r="K58" s="111">
        <v>10</v>
      </c>
      <c r="L58" s="109" t="str">
        <f>IF(M58="","",IF(AND(K58&lt;11,M58&lt;11),"F",":"))</f>
        <v>:</v>
      </c>
      <c r="M58" s="110">
        <v>12</v>
      </c>
      <c r="N58" s="111">
        <v>9</v>
      </c>
      <c r="O58" s="109" t="str">
        <f>IF(P58="","",IF(AND(N58&lt;11,P58&lt;11),"F",":"))</f>
        <v>:</v>
      </c>
      <c r="P58" s="110">
        <v>11</v>
      </c>
      <c r="Q58" s="111">
        <v>11</v>
      </c>
      <c r="R58" s="109" t="str">
        <f>IF(S58="","",IF(AND(Q58&lt;11,S58&lt;11),"F",":"))</f>
        <v>:</v>
      </c>
      <c r="S58" s="110">
        <v>5</v>
      </c>
      <c r="T58" s="112">
        <f>IF(E58="","",IF(E58&gt;G58,1,0)+IF(H58&gt;J58,1,0)+IF(K58&gt;M58,1,0)+IF(N58&gt;P58,1,0)+IF(Q58&gt;S58,1,0))</f>
        <v>3</v>
      </c>
      <c r="U58" s="109" t="str">
        <f>IF(V58&lt;&gt;"",":","")</f>
        <v>:</v>
      </c>
      <c r="V58" s="113">
        <f>IF(G58="","",IF(G58&gt;E58,1,0)+IF(J58&gt;H58,1,0)+IF(M58&gt;K58,1,0)+IF(P58&gt;N58,1,0)+IF(S58&gt;Q58,1,0))</f>
        <v>2</v>
      </c>
      <c r="W58" s="114">
        <f>IF(E58="",0,IF(AND(T58&gt;0,T58=V58),1,0))</f>
        <v>0</v>
      </c>
    </row>
    <row r="59" spans="1:23" ht="13.5" thickBot="1">
      <c r="A59" s="116" t="s">
        <v>79</v>
      </c>
      <c r="B59" s="117" t="str">
        <f>Raster!$AO$30</f>
        <v>Bäcker, Hannes</v>
      </c>
      <c r="C59" s="207" t="s">
        <v>71</v>
      </c>
      <c r="D59" s="118" t="str">
        <f>Raster!$AO$31</f>
        <v>Leupolz, Maximilian</v>
      </c>
      <c r="E59" s="119">
        <v>5</v>
      </c>
      <c r="F59" s="120" t="str">
        <f>IF(G59="","",IF(AND(E59&lt;11,G59&lt;11),"F",":"))</f>
        <v>:</v>
      </c>
      <c r="G59" s="121">
        <v>11</v>
      </c>
      <c r="H59" s="122">
        <v>11</v>
      </c>
      <c r="I59" s="120" t="str">
        <f>IF(J59="","",IF(AND(H59&lt;11,J59&lt;11),"F",":"))</f>
        <v>:</v>
      </c>
      <c r="J59" s="121">
        <v>8</v>
      </c>
      <c r="K59" s="122">
        <v>7</v>
      </c>
      <c r="L59" s="120" t="str">
        <f>IF(M59="","",IF(AND(K59&lt;11,M59&lt;11),"F",":"))</f>
        <v>:</v>
      </c>
      <c r="M59" s="121">
        <v>11</v>
      </c>
      <c r="N59" s="122">
        <v>7</v>
      </c>
      <c r="O59" s="120" t="str">
        <f>IF(P59="","",IF(AND(N59&lt;11,P59&lt;11),"F",":"))</f>
        <v>:</v>
      </c>
      <c r="P59" s="121">
        <v>11</v>
      </c>
      <c r="Q59" s="122"/>
      <c r="R59" s="120">
        <f>IF(S59="","",IF(AND(Q59&lt;11,S59&lt;11),"F",":"))</f>
      </c>
      <c r="S59" s="121"/>
      <c r="T59" s="123">
        <f>IF(E59="","",IF(E59&gt;G59,1,0)+IF(H59&gt;J59,1,0)+IF(K59&gt;M59,1,0)+IF(N59&gt;P59,1,0)+IF(Q59&gt;S59,1,0))</f>
        <v>1</v>
      </c>
      <c r="U59" s="120" t="str">
        <f>IF(V59&lt;&gt;"",":","")</f>
        <v>:</v>
      </c>
      <c r="V59" s="124">
        <f>IF(G59="","",IF(G59&gt;E59,1,0)+IF(J59&gt;H59,1,0)+IF(M59&gt;K59,1,0)+IF(P59&gt;N59,1,0)+IF(S59&gt;Q59,1,0))</f>
        <v>3</v>
      </c>
      <c r="W59" s="114">
        <f>IF(E59="",0,IF(AND(T59&gt;0,T59=V59),1,0))</f>
        <v>0</v>
      </c>
    </row>
    <row r="60" spans="1:20" ht="13.5" thickBot="1">
      <c r="A60" s="125"/>
      <c r="B60" s="126"/>
      <c r="C60" s="208"/>
      <c r="D60" s="126"/>
      <c r="E60" s="126"/>
      <c r="F60" s="126"/>
      <c r="G60" s="126"/>
      <c r="H60" s="126"/>
      <c r="I60" s="126"/>
      <c r="J60" s="126"/>
      <c r="K60" s="126"/>
      <c r="L60" s="126"/>
      <c r="M60" s="126"/>
      <c r="N60" s="126"/>
      <c r="O60" s="126"/>
      <c r="P60" s="126"/>
      <c r="Q60" s="126"/>
      <c r="R60" s="126"/>
      <c r="S60" s="126"/>
      <c r="T60" s="126"/>
    </row>
    <row r="61" spans="1:22" ht="12.75">
      <c r="A61" s="99" t="s">
        <v>72</v>
      </c>
      <c r="B61" s="100"/>
      <c r="C61" s="209"/>
      <c r="D61" s="102"/>
      <c r="E61" s="277" t="s">
        <v>66</v>
      </c>
      <c r="F61" s="278"/>
      <c r="G61" s="278"/>
      <c r="H61" s="277" t="s">
        <v>67</v>
      </c>
      <c r="I61" s="278"/>
      <c r="J61" s="278"/>
      <c r="K61" s="277" t="s">
        <v>68</v>
      </c>
      <c r="L61" s="278"/>
      <c r="M61" s="278"/>
      <c r="N61" s="277" t="s">
        <v>69</v>
      </c>
      <c r="O61" s="278"/>
      <c r="P61" s="278"/>
      <c r="Q61" s="277" t="s">
        <v>70</v>
      </c>
      <c r="R61" s="278"/>
      <c r="S61" s="278"/>
      <c r="T61" s="77"/>
      <c r="U61" s="103"/>
      <c r="V61" s="104"/>
    </row>
    <row r="62" spans="1:23" ht="12.75">
      <c r="A62" s="105" t="s">
        <v>80</v>
      </c>
      <c r="B62" s="106" t="str">
        <f>Raster!$AO$29</f>
        <v>Stolz, Sven</v>
      </c>
      <c r="C62" s="206" t="s">
        <v>71</v>
      </c>
      <c r="D62" s="107" t="str">
        <f>Raster!$AO$31</f>
        <v>Leupolz, Maximilian</v>
      </c>
      <c r="E62" s="108">
        <v>11</v>
      </c>
      <c r="F62" s="109" t="str">
        <f>IF(G62="","",IF(AND(E62&lt;11,G62&lt;11),"F",":"))</f>
        <v>:</v>
      </c>
      <c r="G62" s="110">
        <v>4</v>
      </c>
      <c r="H62" s="111">
        <v>11</v>
      </c>
      <c r="I62" s="109" t="str">
        <f>IF(J62="","",IF(AND(H62&lt;11,J62&lt;11),"F",":"))</f>
        <v>:</v>
      </c>
      <c r="J62" s="110">
        <v>9</v>
      </c>
      <c r="K62" s="111">
        <v>6</v>
      </c>
      <c r="L62" s="109" t="str">
        <f>IF(M62="","",IF(AND(K62&lt;11,M62&lt;11),"F",":"))</f>
        <v>:</v>
      </c>
      <c r="M62" s="110">
        <v>11</v>
      </c>
      <c r="N62" s="111">
        <v>13</v>
      </c>
      <c r="O62" s="109" t="str">
        <f>IF(P62="","",IF(AND(N62&lt;11,P62&lt;11),"F",":"))</f>
        <v>:</v>
      </c>
      <c r="P62" s="110">
        <v>11</v>
      </c>
      <c r="Q62" s="111"/>
      <c r="R62" s="109">
        <f>IF(S62="","",IF(AND(Q62&lt;11,S62&lt;11),"F",":"))</f>
      </c>
      <c r="S62" s="110"/>
      <c r="T62" s="112">
        <f>IF(E62="","",IF(E62&gt;G62,1,0)+IF(H62&gt;J62,1,0)+IF(K62&gt;M62,1,0)+IF(N62&gt;P62,1,0)+IF(Q62&gt;S62,1,0))</f>
        <v>3</v>
      </c>
      <c r="U62" s="109" t="str">
        <f>IF(V62&lt;&gt;"",":","")</f>
        <v>:</v>
      </c>
      <c r="V62" s="113">
        <f>IF(G62="","",IF(G62&gt;E62,1,0)+IF(J62&gt;H62,1,0)+IF(M62&gt;K62,1,0)+IF(P62&gt;N62,1,0)+IF(S62&gt;Q62,1,0))</f>
        <v>1</v>
      </c>
      <c r="W62" s="114">
        <f>IF(E62="",0,IF(AND(T62&gt;0,T62=V62),1,0))</f>
        <v>0</v>
      </c>
    </row>
    <row r="63" spans="1:23" ht="13.5" thickBot="1">
      <c r="A63" s="116" t="s">
        <v>76</v>
      </c>
      <c r="B63" s="117" t="str">
        <f>Raster!$AO$30</f>
        <v>Bäcker, Hannes</v>
      </c>
      <c r="C63" s="207" t="s">
        <v>71</v>
      </c>
      <c r="D63" s="118" t="str">
        <f>Raster!$AO$32</f>
        <v>Arnegger, Nico</v>
      </c>
      <c r="E63" s="119">
        <v>7</v>
      </c>
      <c r="F63" s="120" t="str">
        <f>IF(G63="","",IF(AND(E63&lt;11,G63&lt;11),"F",":"))</f>
        <v>:</v>
      </c>
      <c r="G63" s="121">
        <v>11</v>
      </c>
      <c r="H63" s="122">
        <v>11</v>
      </c>
      <c r="I63" s="120" t="str">
        <f>IF(J63="","",IF(AND(H63&lt;11,J63&lt;11),"F",":"))</f>
        <v>:</v>
      </c>
      <c r="J63" s="121">
        <v>2</v>
      </c>
      <c r="K63" s="122">
        <v>12</v>
      </c>
      <c r="L63" s="120" t="str">
        <f>IF(M63="","",IF(AND(K63&lt;11,M63&lt;11),"F",":"))</f>
        <v>:</v>
      </c>
      <c r="M63" s="121">
        <v>14</v>
      </c>
      <c r="N63" s="122">
        <v>11</v>
      </c>
      <c r="O63" s="120" t="str">
        <f>IF(P63="","",IF(AND(N63&lt;11,P63&lt;11),"F",":"))</f>
        <v>:</v>
      </c>
      <c r="P63" s="121">
        <v>2</v>
      </c>
      <c r="Q63" s="122">
        <v>11</v>
      </c>
      <c r="R63" s="120" t="str">
        <f>IF(S63="","",IF(AND(Q63&lt;11,S63&lt;11),"F",":"))</f>
        <v>:</v>
      </c>
      <c r="S63" s="121">
        <v>5</v>
      </c>
      <c r="T63" s="123">
        <f>IF(E63="","",IF(E63&gt;G63,1,0)+IF(H63&gt;J63,1,0)+IF(K63&gt;M63,1,0)+IF(N63&gt;P63,1,0)+IF(Q63&gt;S63,1,0))</f>
        <v>3</v>
      </c>
      <c r="U63" s="120" t="str">
        <f>IF(V63&lt;&gt;"",":","")</f>
        <v>:</v>
      </c>
      <c r="V63" s="124">
        <f>IF(G63="","",IF(G63&gt;E63,1,0)+IF(J63&gt;H63,1,0)+IF(M63&gt;K63,1,0)+IF(P63&gt;N63,1,0)+IF(S63&gt;Q63,1,0))</f>
        <v>2</v>
      </c>
      <c r="W63" s="114">
        <f>IF(E63="",0,IF(AND(T63&gt;0,T63=V63),1,0))</f>
        <v>0</v>
      </c>
    </row>
    <row r="64" spans="1:20" ht="13.5" thickBot="1">
      <c r="A64" s="125"/>
      <c r="B64" s="126"/>
      <c r="C64" s="208"/>
      <c r="D64" s="126"/>
      <c r="E64" s="126"/>
      <c r="F64" s="126"/>
      <c r="G64" s="126"/>
      <c r="H64" s="126"/>
      <c r="I64" s="126"/>
      <c r="J64" s="126"/>
      <c r="K64" s="126"/>
      <c r="L64" s="126"/>
      <c r="M64" s="126"/>
      <c r="N64" s="126"/>
      <c r="O64" s="126"/>
      <c r="P64" s="126"/>
      <c r="Q64" s="126"/>
      <c r="R64" s="126"/>
      <c r="S64" s="126"/>
      <c r="T64" s="126"/>
    </row>
    <row r="65" spans="1:22" ht="12.75">
      <c r="A65" s="99" t="s">
        <v>73</v>
      </c>
      <c r="B65" s="100"/>
      <c r="C65" s="209"/>
      <c r="D65" s="102"/>
      <c r="E65" s="277" t="s">
        <v>66</v>
      </c>
      <c r="F65" s="278"/>
      <c r="G65" s="278"/>
      <c r="H65" s="277" t="s">
        <v>67</v>
      </c>
      <c r="I65" s="278"/>
      <c r="J65" s="278"/>
      <c r="K65" s="277" t="s">
        <v>68</v>
      </c>
      <c r="L65" s="278"/>
      <c r="M65" s="278"/>
      <c r="N65" s="277" t="s">
        <v>69</v>
      </c>
      <c r="O65" s="278"/>
      <c r="P65" s="278"/>
      <c r="Q65" s="277" t="s">
        <v>70</v>
      </c>
      <c r="R65" s="278"/>
      <c r="S65" s="278"/>
      <c r="T65" s="77"/>
      <c r="U65" s="103"/>
      <c r="V65" s="104"/>
    </row>
    <row r="66" spans="1:23" ht="12.75">
      <c r="A66" s="105" t="s">
        <v>81</v>
      </c>
      <c r="B66" s="106" t="str">
        <f>Raster!$AO$29</f>
        <v>Stolz, Sven</v>
      </c>
      <c r="C66" s="206" t="s">
        <v>71</v>
      </c>
      <c r="D66" s="107" t="str">
        <f>Raster!$AO$30</f>
        <v>Bäcker, Hannes</v>
      </c>
      <c r="E66" s="108">
        <v>11</v>
      </c>
      <c r="F66" s="109" t="str">
        <f>IF(G66="","",IF(AND(E66&lt;11,G66&lt;11),"F",":"))</f>
        <v>:</v>
      </c>
      <c r="G66" s="110">
        <v>5</v>
      </c>
      <c r="H66" s="111">
        <v>15</v>
      </c>
      <c r="I66" s="109" t="str">
        <f>IF(J66="","",IF(AND(H66&lt;11,J66&lt;11),"F",":"))</f>
        <v>:</v>
      </c>
      <c r="J66" s="110">
        <v>13</v>
      </c>
      <c r="K66" s="111">
        <v>11</v>
      </c>
      <c r="L66" s="109" t="str">
        <f>IF(M66="","",IF(AND(K66&lt;11,M66&lt;11),"F",":"))</f>
        <v>:</v>
      </c>
      <c r="M66" s="110">
        <v>6</v>
      </c>
      <c r="N66" s="111"/>
      <c r="O66" s="109">
        <f>IF(P66="","",IF(AND(N66&lt;11,P66&lt;11),"F",":"))</f>
      </c>
      <c r="P66" s="110"/>
      <c r="Q66" s="111"/>
      <c r="R66" s="109">
        <f>IF(S66="","",IF(AND(Q66&lt;11,S66&lt;11),"F",":"))</f>
      </c>
      <c r="S66" s="110"/>
      <c r="T66" s="112">
        <f>IF(E66="","",IF(E66&gt;G66,1,0)+IF(H66&gt;J66,1,0)+IF(K66&gt;M66,1,0)+IF(N66&gt;P66,1,0)+IF(Q66&gt;S66,1,0))</f>
        <v>3</v>
      </c>
      <c r="U66" s="109" t="str">
        <f>IF(V66&lt;&gt;"",":","")</f>
        <v>:</v>
      </c>
      <c r="V66" s="113">
        <f>IF(G66="","",IF(G66&gt;E66,1,0)+IF(J66&gt;H66,1,0)+IF(M66&gt;K66,1,0)+IF(P66&gt;N66,1,0)+IF(S66&gt;Q66,1,0))</f>
        <v>0</v>
      </c>
      <c r="W66" s="114">
        <f>IF(E66="",0,IF(AND(T66&gt;0,T66=V66),1,0))</f>
        <v>0</v>
      </c>
    </row>
    <row r="67" spans="1:23" ht="13.5" thickBot="1">
      <c r="A67" s="116" t="s">
        <v>74</v>
      </c>
      <c r="B67" s="117" t="str">
        <f>Raster!$AO$31</f>
        <v>Leupolz, Maximilian</v>
      </c>
      <c r="C67" s="207" t="s">
        <v>71</v>
      </c>
      <c r="D67" s="118" t="str">
        <f>Raster!$AO$32</f>
        <v>Arnegger, Nico</v>
      </c>
      <c r="E67" s="119">
        <v>11</v>
      </c>
      <c r="F67" s="120" t="str">
        <f>IF(G67="","",IF(AND(E67&lt;11,G67&lt;11),"F",":"))</f>
        <v>:</v>
      </c>
      <c r="G67" s="121">
        <v>5</v>
      </c>
      <c r="H67" s="122">
        <v>11</v>
      </c>
      <c r="I67" s="120" t="str">
        <f>IF(J67="","",IF(AND(H67&lt;11,J67&lt;11),"F",":"))</f>
        <v>:</v>
      </c>
      <c r="J67" s="121">
        <v>5</v>
      </c>
      <c r="K67" s="122">
        <v>11</v>
      </c>
      <c r="L67" s="120" t="str">
        <f>IF(M67="","",IF(AND(K67&lt;11,M67&lt;11),"F",":"))</f>
        <v>:</v>
      </c>
      <c r="M67" s="121">
        <v>9</v>
      </c>
      <c r="N67" s="122"/>
      <c r="O67" s="120">
        <f>IF(P67="","",IF(AND(N67&lt;11,P67&lt;11),"F",":"))</f>
      </c>
      <c r="P67" s="121"/>
      <c r="Q67" s="122"/>
      <c r="R67" s="120">
        <f>IF(S67="","",IF(AND(Q67&lt;11,S67&lt;11),"F",":"))</f>
      </c>
      <c r="S67" s="121"/>
      <c r="T67" s="123">
        <f>IF(E67="","",IF(E67&gt;G67,1,0)+IF(H67&gt;J67,1,0)+IF(K67&gt;M67,1,0)+IF(N67&gt;P67,1,0)+IF(Q67&gt;S67,1,0))</f>
        <v>3</v>
      </c>
      <c r="U67" s="120" t="str">
        <f>IF(V67&lt;&gt;"",":","")</f>
        <v>:</v>
      </c>
      <c r="V67" s="124">
        <f>IF(G67="","",IF(G67&gt;E67,1,0)+IF(J67&gt;H67,1,0)+IF(M67&gt;K67,1,0)+IF(P67&gt;N67,1,0)+IF(S67&gt;Q67,1,0))</f>
        <v>0</v>
      </c>
      <c r="W67" s="114">
        <f>IF(E67="",0,IF(AND(T67&gt;0,T67=V67),1,0))</f>
        <v>0</v>
      </c>
    </row>
    <row r="68" ht="12.75" hidden="1">
      <c r="D68" s="199">
        <f>IF(E66+G66+E67+G67&gt;11,1,0)</f>
        <v>1</v>
      </c>
    </row>
  </sheetData>
  <sheetProtection sheet="1" objects="1" scenarios="1" formatColumns="0" selectLockedCells="1"/>
  <mergeCells count="71">
    <mergeCell ref="Q61:S61"/>
    <mergeCell ref="E65:G65"/>
    <mergeCell ref="H65:J65"/>
    <mergeCell ref="K65:M65"/>
    <mergeCell ref="N65:P65"/>
    <mergeCell ref="Q65:S65"/>
    <mergeCell ref="E61:G61"/>
    <mergeCell ref="H61:J61"/>
    <mergeCell ref="K61:M61"/>
    <mergeCell ref="N61:P61"/>
    <mergeCell ref="C54:V54"/>
    <mergeCell ref="C55:V55"/>
    <mergeCell ref="E57:G57"/>
    <mergeCell ref="H57:J57"/>
    <mergeCell ref="K57:M57"/>
    <mergeCell ref="N57:P57"/>
    <mergeCell ref="Q57:S57"/>
    <mergeCell ref="Q45:S45"/>
    <mergeCell ref="E49:G49"/>
    <mergeCell ref="H49:J49"/>
    <mergeCell ref="K49:M49"/>
    <mergeCell ref="N49:P49"/>
    <mergeCell ref="Q49:S49"/>
    <mergeCell ref="E45:G45"/>
    <mergeCell ref="H45:J45"/>
    <mergeCell ref="K45:M45"/>
    <mergeCell ref="N45:P45"/>
    <mergeCell ref="C39:V39"/>
    <mergeCell ref="E41:G41"/>
    <mergeCell ref="H41:J41"/>
    <mergeCell ref="K41:M41"/>
    <mergeCell ref="N41:P41"/>
    <mergeCell ref="Q41:S41"/>
    <mergeCell ref="C38:V38"/>
    <mergeCell ref="A1:V1"/>
    <mergeCell ref="A2:V2"/>
    <mergeCell ref="C6:V6"/>
    <mergeCell ref="C7:V7"/>
    <mergeCell ref="Q9:S9"/>
    <mergeCell ref="K9:M9"/>
    <mergeCell ref="N9:P9"/>
    <mergeCell ref="N13:P13"/>
    <mergeCell ref="Q13:S13"/>
    <mergeCell ref="K13:M13"/>
    <mergeCell ref="C22:V22"/>
    <mergeCell ref="A4:V4"/>
    <mergeCell ref="E13:G13"/>
    <mergeCell ref="H13:J13"/>
    <mergeCell ref="Q17:S17"/>
    <mergeCell ref="E9:G9"/>
    <mergeCell ref="H9:J9"/>
    <mergeCell ref="K17:M17"/>
    <mergeCell ref="N17:P17"/>
    <mergeCell ref="E17:G17"/>
    <mergeCell ref="H17:J17"/>
    <mergeCell ref="Q25:S25"/>
    <mergeCell ref="E25:G25"/>
    <mergeCell ref="H25:J25"/>
    <mergeCell ref="K25:M25"/>
    <mergeCell ref="N25:P25"/>
    <mergeCell ref="C23:V23"/>
    <mergeCell ref="Q29:S29"/>
    <mergeCell ref="E33:G33"/>
    <mergeCell ref="H33:J33"/>
    <mergeCell ref="K33:M33"/>
    <mergeCell ref="N33:P33"/>
    <mergeCell ref="Q33:S33"/>
    <mergeCell ref="E29:G29"/>
    <mergeCell ref="H29:J29"/>
    <mergeCell ref="N29:P29"/>
    <mergeCell ref="K29:M29"/>
  </mergeCells>
  <conditionalFormatting sqref="W66:W67 W62:W63 W58:W59 W50:W51 W46:W47 W42:W43 W34:W35 W30:W31 W26:W27 W18:W19 W14:W15 W10:W11">
    <cfRule type="cellIs" priority="1" dxfId="0" operator="equal" stopIfTrue="1">
      <formula>1</formula>
    </cfRule>
  </conditionalFormatting>
  <conditionalFormatting sqref="F10:F11 I10:I11 L10:L11 O10:O11 R10:R11 F14:F15 I14:I15 L14:L15 O14:O15 R14:R15 F18:F19 I18:I19 L18:L19 O18:O19 R18:R19 F26:F27 I26:I27 L26:L27 O26:O27 R26:R27 F30:F31 I30:I31 L30:L31 O30:O31 R30:R31 F34:F35 I34:I35 L34:L35 O34:O35 R34:R35 F42:F43 I42:I43 L42:L43 O42:O43 R42:R43 F46:F47 I46:I47 L46:L47 O46:O47 R46:R47 F50:F51 I50:I51 L50:L51 O50:O51 R50:R51 F58:F59 I58:I59 L58:L59 O58:O59 R58:R59 F62:F63 I62:I63 L62:L63 O62:O63 R62:R63 F66:F67 I66:I67 L66:L67 O66:O67 R66:R67">
    <cfRule type="cellIs" priority="2" dxfId="0" operator="equal" stopIfTrue="1">
      <formula>"F"</formula>
    </cfRule>
  </conditionalFormatting>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Steffen Neumann</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BaWü-JG-RLT 24er V1.04</dc:title>
  <dc:subject/>
  <dc:creator>Steffen Neumann</dc:creator>
  <cp:keywords/>
  <dc:description>Stand: 12.05.2010
Anpassung an Spielbeginn um 09:30 Uhr</dc:description>
  <cp:lastModifiedBy>Daniel Gehring</cp:lastModifiedBy>
  <cp:lastPrinted>2011-05-14T16:40:10Z</cp:lastPrinted>
  <dcterms:created xsi:type="dcterms:W3CDTF">1998-10-07T02:11:01Z</dcterms:created>
  <dcterms:modified xsi:type="dcterms:W3CDTF">2011-05-14T17:06:18Z</dcterms:modified>
  <cp:category/>
  <cp:version/>
  <cp:contentType/>
  <cp:contentStatus/>
</cp:coreProperties>
</file>